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9.xml" ContentType="application/vnd.ms-excel.person+xml"/>
  <Override PartName="/xl/persons/person8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1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6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0" yWindow="0" windowWidth="20730" windowHeight="11760" tabRatio="839"/>
  </bookViews>
  <sheets>
    <sheet name="State of Fin Pos" sheetId="18" r:id="rId1"/>
    <sheet name="FY 2019-20 I&amp;E" sheetId="16" r:id="rId2"/>
    <sheet name="Glaam FY 2019-20 Summary" sheetId="1" r:id="rId3"/>
    <sheet name="RG 2020" sheetId="17" r:id="rId4"/>
    <sheet name="May" sheetId="2" r:id="rId5"/>
    <sheet name="Jun" sheetId="3" r:id="rId6"/>
    <sheet name="Jul" sheetId="4" r:id="rId7"/>
    <sheet name="Aug" sheetId="5" r:id="rId8"/>
    <sheet name="Sep" sheetId="6" r:id="rId9"/>
    <sheet name="Oct" sheetId="7" r:id="rId10"/>
    <sheet name="Nov" sheetId="8" r:id="rId11"/>
    <sheet name="Dec" sheetId="9" r:id="rId12"/>
    <sheet name="Jan" sheetId="10" r:id="rId13"/>
    <sheet name="Feb" sheetId="11" r:id="rId14"/>
    <sheet name="Mar" sheetId="12" r:id="rId15"/>
    <sheet name="Apr" sheetId="13" r:id="rId16"/>
  </sheets>
  <definedNames>
    <definedName name="_xlnm.Print_Area" localSheetId="1">'FY 2019-20 I&amp;E'!$A$1:$E$44</definedName>
    <definedName name="_xlnm.Print_Area" localSheetId="2">'Glaam FY 2019-20 Summary'!$A$34:$O$69</definedName>
    <definedName name="_xlnm.Print_Area" localSheetId="0">'State of Fin Pos'!$B$1:$D$34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7" l="1"/>
  <c r="B5" i="17"/>
  <c r="B6" i="17"/>
  <c r="B7" i="17"/>
  <c r="B8" i="17"/>
  <c r="B10" i="17"/>
  <c r="D7" i="18"/>
  <c r="D8" i="18"/>
  <c r="D9" i="18"/>
  <c r="D10" i="18"/>
  <c r="D11" i="18"/>
  <c r="D12" i="18"/>
  <c r="D13" i="18"/>
  <c r="D15" i="18"/>
  <c r="D18" i="18"/>
  <c r="D20" i="18"/>
  <c r="D22" i="18"/>
  <c r="C15" i="18"/>
  <c r="C20" i="18"/>
  <c r="C22" i="18"/>
  <c r="D24" i="18"/>
  <c r="B43" i="16"/>
  <c r="E33" i="16"/>
  <c r="E17" i="16"/>
  <c r="B28" i="16"/>
  <c r="E32" i="16"/>
  <c r="E15" i="16"/>
  <c r="E16" i="16"/>
  <c r="E19" i="16"/>
  <c r="E36" i="16"/>
  <c r="B17" i="16"/>
  <c r="E7" i="16"/>
  <c r="E8" i="16"/>
  <c r="E11" i="16"/>
  <c r="E12" i="16"/>
  <c r="E13" i="16"/>
  <c r="E14" i="16"/>
  <c r="E22" i="16"/>
  <c r="E27" i="16"/>
  <c r="E28" i="16"/>
  <c r="E29" i="16"/>
  <c r="E39" i="16"/>
  <c r="B7" i="16"/>
  <c r="B8" i="16"/>
  <c r="B39" i="16"/>
  <c r="B41" i="16"/>
  <c r="B45" i="16"/>
  <c r="B15" i="17"/>
  <c r="B14" i="17"/>
  <c r="B16" i="17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O55" i="1"/>
  <c r="B55" i="1"/>
  <c r="H3" i="13"/>
  <c r="N57" i="1"/>
  <c r="H3" i="12"/>
  <c r="M57" i="1"/>
  <c r="M37" i="1"/>
  <c r="M36" i="1"/>
  <c r="B37" i="1"/>
  <c r="H3" i="11"/>
  <c r="H3" i="10"/>
  <c r="H3" i="9"/>
  <c r="H3" i="8"/>
  <c r="H3" i="7"/>
  <c r="H3" i="6"/>
  <c r="H3" i="5"/>
  <c r="H3" i="4"/>
  <c r="H3" i="3"/>
  <c r="C3" i="13"/>
  <c r="N22" i="1"/>
  <c r="C3" i="11"/>
  <c r="C3" i="10"/>
  <c r="C3" i="9"/>
  <c r="C9" i="8"/>
  <c r="C3" i="8"/>
  <c r="C3" i="7"/>
  <c r="C3" i="6"/>
  <c r="C3" i="5"/>
  <c r="C3" i="4"/>
  <c r="C3" i="3"/>
  <c r="C14" i="2"/>
  <c r="C5" i="2"/>
  <c r="C23" i="2"/>
  <c r="C7" i="2"/>
  <c r="C9" i="2"/>
  <c r="D81" i="1"/>
  <c r="D82" i="1"/>
  <c r="D83" i="1"/>
  <c r="C15" i="3"/>
  <c r="C5" i="3"/>
  <c r="C25" i="3"/>
  <c r="C7" i="3"/>
  <c r="C9" i="3"/>
  <c r="E81" i="1"/>
  <c r="E82" i="1"/>
  <c r="E83" i="1"/>
  <c r="C16" i="4"/>
  <c r="C5" i="4"/>
  <c r="C22" i="4"/>
  <c r="C7" i="4"/>
  <c r="C9" i="4"/>
  <c r="F81" i="1"/>
  <c r="F82" i="1"/>
  <c r="F83" i="1"/>
  <c r="C19" i="5"/>
  <c r="C5" i="5"/>
  <c r="C28" i="5"/>
  <c r="C7" i="5"/>
  <c r="C9" i="5"/>
  <c r="G81" i="1"/>
  <c r="G82" i="1"/>
  <c r="G83" i="1"/>
  <c r="C13" i="6"/>
  <c r="C5" i="6"/>
  <c r="C26" i="6"/>
  <c r="C7" i="6"/>
  <c r="C9" i="6"/>
  <c r="H81" i="1"/>
  <c r="H82" i="1"/>
  <c r="H83" i="1"/>
  <c r="C16" i="7"/>
  <c r="C5" i="7"/>
  <c r="C27" i="7"/>
  <c r="C7" i="7"/>
  <c r="C9" i="7"/>
  <c r="I81" i="1"/>
  <c r="I82" i="1"/>
  <c r="I83" i="1"/>
  <c r="C14" i="8"/>
  <c r="C5" i="8"/>
  <c r="C22" i="8"/>
  <c r="C7" i="8"/>
  <c r="J81" i="1"/>
  <c r="J82" i="1"/>
  <c r="J83" i="1"/>
  <c r="C13" i="9"/>
  <c r="C5" i="9"/>
  <c r="C26" i="9"/>
  <c r="C7" i="9"/>
  <c r="C9" i="9"/>
  <c r="K81" i="1"/>
  <c r="K82" i="1"/>
  <c r="K83" i="1"/>
  <c r="C15" i="10"/>
  <c r="C5" i="10"/>
  <c r="C25" i="10"/>
  <c r="C7" i="10"/>
  <c r="C9" i="10"/>
  <c r="L81" i="1"/>
  <c r="L82" i="1"/>
  <c r="L83" i="1"/>
  <c r="C25" i="11"/>
  <c r="C5" i="11"/>
  <c r="C34" i="11"/>
  <c r="C7" i="11"/>
  <c r="C9" i="11"/>
  <c r="M81" i="1"/>
  <c r="M82" i="1"/>
  <c r="M83" i="1"/>
  <c r="C14" i="12"/>
  <c r="C16" i="12"/>
  <c r="C5" i="12"/>
  <c r="C28" i="12"/>
  <c r="C7" i="12"/>
  <c r="C9" i="12"/>
  <c r="N81" i="1"/>
  <c r="N82" i="1"/>
  <c r="N83" i="1"/>
  <c r="C17" i="13"/>
  <c r="C5" i="13"/>
  <c r="C25" i="13"/>
  <c r="C7" i="13"/>
  <c r="C9" i="13"/>
  <c r="O81" i="1"/>
  <c r="O82" i="1"/>
  <c r="O83" i="1"/>
  <c r="B84" i="1"/>
  <c r="O93" i="1"/>
  <c r="H17" i="13"/>
  <c r="H5" i="13"/>
  <c r="H25" i="13"/>
  <c r="H7" i="13"/>
  <c r="H9" i="13"/>
  <c r="O92" i="1"/>
  <c r="N93" i="1"/>
  <c r="H16" i="12"/>
  <c r="H5" i="12"/>
  <c r="H28" i="12"/>
  <c r="H7" i="12"/>
  <c r="H9" i="12"/>
  <c r="N92" i="1"/>
  <c r="M93" i="1"/>
  <c r="L93" i="1"/>
  <c r="H15" i="10"/>
  <c r="H5" i="10"/>
  <c r="H25" i="10"/>
  <c r="H7" i="10"/>
  <c r="H9" i="10"/>
  <c r="L92" i="1"/>
  <c r="K93" i="1"/>
  <c r="H13" i="9"/>
  <c r="H5" i="9"/>
  <c r="H26" i="9"/>
  <c r="H7" i="9"/>
  <c r="H9" i="9"/>
  <c r="K92" i="1"/>
  <c r="J93" i="1"/>
  <c r="H14" i="8"/>
  <c r="H5" i="8"/>
  <c r="H22" i="8"/>
  <c r="H7" i="8"/>
  <c r="H9" i="8"/>
  <c r="J92" i="1"/>
  <c r="I93" i="1"/>
  <c r="H16" i="7"/>
  <c r="H5" i="7"/>
  <c r="H27" i="7"/>
  <c r="H7" i="7"/>
  <c r="H9" i="7"/>
  <c r="I92" i="1"/>
  <c r="H93" i="1"/>
  <c r="H13" i="6"/>
  <c r="H5" i="6"/>
  <c r="H26" i="6"/>
  <c r="H7" i="6"/>
  <c r="H9" i="6"/>
  <c r="H92" i="1"/>
  <c r="G93" i="1"/>
  <c r="H19" i="5"/>
  <c r="H5" i="5"/>
  <c r="H28" i="5"/>
  <c r="H7" i="5"/>
  <c r="H9" i="5"/>
  <c r="G92" i="1"/>
  <c r="H16" i="4"/>
  <c r="H5" i="4"/>
  <c r="H22" i="4"/>
  <c r="H7" i="4"/>
  <c r="H9" i="4"/>
  <c r="F92" i="1"/>
  <c r="F93" i="1"/>
  <c r="E93" i="1"/>
  <c r="H15" i="3"/>
  <c r="H5" i="3"/>
  <c r="H25" i="3"/>
  <c r="H7" i="3"/>
  <c r="H9" i="3"/>
  <c r="E92" i="1"/>
  <c r="D93" i="1"/>
  <c r="H14" i="2"/>
  <c r="H5" i="2"/>
  <c r="H23" i="2"/>
  <c r="H7" i="2"/>
  <c r="H9" i="2"/>
  <c r="D92" i="1"/>
  <c r="N87" i="1"/>
  <c r="O97" i="1"/>
  <c r="O96" i="1"/>
  <c r="N97" i="1"/>
  <c r="N96" i="1"/>
  <c r="L97" i="1"/>
  <c r="L96" i="1"/>
  <c r="K97" i="1"/>
  <c r="K96" i="1"/>
  <c r="J97" i="1"/>
  <c r="J96" i="1"/>
  <c r="I97" i="1"/>
  <c r="I96" i="1"/>
  <c r="H97" i="1"/>
  <c r="H96" i="1"/>
  <c r="G97" i="1"/>
  <c r="G96" i="1"/>
  <c r="F96" i="1"/>
  <c r="F97" i="1"/>
  <c r="E97" i="1"/>
  <c r="E96" i="1"/>
  <c r="D97" i="1"/>
  <c r="D96" i="1"/>
  <c r="N62" i="1"/>
  <c r="B62" i="1"/>
  <c r="H94" i="1"/>
  <c r="N94" i="1"/>
  <c r="D94" i="1"/>
  <c r="G94" i="1"/>
  <c r="E98" i="1"/>
  <c r="E94" i="1"/>
  <c r="B93" i="1"/>
  <c r="F94" i="1"/>
  <c r="F98" i="1"/>
  <c r="L94" i="1"/>
  <c r="O94" i="1"/>
  <c r="K94" i="1"/>
  <c r="J94" i="1"/>
  <c r="I94" i="1"/>
  <c r="D98" i="1"/>
  <c r="D99" i="1"/>
  <c r="G98" i="1"/>
  <c r="G99" i="1"/>
  <c r="I98" i="1"/>
  <c r="N98" i="1"/>
  <c r="O98" i="1"/>
  <c r="L98" i="1"/>
  <c r="K98" i="1"/>
  <c r="J98" i="1"/>
  <c r="H98" i="1"/>
  <c r="F72" i="1"/>
  <c r="F71" i="1"/>
  <c r="E73" i="1"/>
  <c r="B82" i="1"/>
  <c r="O12" i="1"/>
  <c r="O3" i="1"/>
  <c r="H99" i="1"/>
  <c r="N99" i="1"/>
  <c r="I99" i="1"/>
  <c r="E99" i="1"/>
  <c r="F99" i="1"/>
  <c r="O99" i="1"/>
  <c r="L99" i="1"/>
  <c r="J99" i="1"/>
  <c r="K99" i="1"/>
  <c r="B73" i="1"/>
  <c r="D73" i="1"/>
  <c r="F73" i="1"/>
  <c r="N54" i="1"/>
  <c r="N53" i="1"/>
  <c r="N52" i="1"/>
  <c r="N51" i="1"/>
  <c r="G39" i="1"/>
  <c r="B39" i="1"/>
  <c r="G36" i="1"/>
  <c r="M46" i="1"/>
  <c r="B46" i="1"/>
  <c r="M50" i="1"/>
  <c r="B50" i="1"/>
  <c r="M49" i="1"/>
  <c r="E40" i="1"/>
  <c r="F40" i="1"/>
  <c r="H40" i="1"/>
  <c r="I40" i="1"/>
  <c r="K40" i="1"/>
  <c r="N40" i="1"/>
  <c r="O40" i="1"/>
  <c r="D40" i="1"/>
  <c r="M38" i="1"/>
  <c r="L38" i="1"/>
  <c r="L40" i="1"/>
  <c r="J47" i="1"/>
  <c r="B47" i="1"/>
  <c r="J48" i="1"/>
  <c r="J36" i="1"/>
  <c r="J40" i="1"/>
  <c r="B54" i="1"/>
  <c r="B53" i="1"/>
  <c r="B52" i="1"/>
  <c r="B51" i="1"/>
  <c r="H45" i="1"/>
  <c r="B45" i="1"/>
  <c r="D44" i="1"/>
  <c r="O19" i="1"/>
  <c r="O14" i="1"/>
  <c r="O5" i="1"/>
  <c r="O4" i="1"/>
  <c r="N14" i="1"/>
  <c r="N12" i="1"/>
  <c r="N3" i="1"/>
  <c r="M22" i="1"/>
  <c r="M14" i="1"/>
  <c r="M19" i="1"/>
  <c r="M13" i="1"/>
  <c r="M12" i="1"/>
  <c r="M7" i="1"/>
  <c r="L24" i="1"/>
  <c r="L16" i="1"/>
  <c r="L20" i="1"/>
  <c r="L19" i="1"/>
  <c r="L14" i="1"/>
  <c r="L12" i="1"/>
  <c r="L3" i="1"/>
  <c r="M24" i="1"/>
  <c r="M21" i="1"/>
  <c r="M20" i="1"/>
  <c r="M17" i="1"/>
  <c r="M15" i="1"/>
  <c r="K28" i="1"/>
  <c r="K19" i="1"/>
  <c r="K24" i="1"/>
  <c r="K15" i="1"/>
  <c r="K14" i="1"/>
  <c r="K12" i="1"/>
  <c r="K21" i="1"/>
  <c r="K20" i="1"/>
  <c r="K17" i="1"/>
  <c r="J14" i="1"/>
  <c r="J19" i="1"/>
  <c r="J12" i="1"/>
  <c r="J3" i="1"/>
  <c r="I24" i="1"/>
  <c r="I13" i="1"/>
  <c r="I22" i="1"/>
  <c r="I14" i="1"/>
  <c r="I18" i="1"/>
  <c r="B18" i="1"/>
  <c r="I19" i="1"/>
  <c r="I21" i="1"/>
  <c r="I4" i="1"/>
  <c r="I3" i="1"/>
  <c r="H21" i="1"/>
  <c r="H23" i="1"/>
  <c r="H25" i="1"/>
  <c r="H26" i="1"/>
  <c r="H27" i="1"/>
  <c r="H14" i="1"/>
  <c r="H12" i="1"/>
  <c r="G23" i="1"/>
  <c r="G14" i="1"/>
  <c r="G19" i="1"/>
  <c r="G12" i="1"/>
  <c r="G5" i="1"/>
  <c r="G3" i="1"/>
  <c r="F23" i="1"/>
  <c r="F14" i="1"/>
  <c r="F5" i="1"/>
  <c r="F3" i="1"/>
  <c r="B57" i="1"/>
  <c r="B49" i="1"/>
  <c r="M97" i="1"/>
  <c r="B38" i="1"/>
  <c r="B44" i="1"/>
  <c r="M40" i="1"/>
  <c r="M96" i="1"/>
  <c r="B96" i="1"/>
  <c r="B36" i="1"/>
  <c r="B48" i="1"/>
  <c r="G40" i="1"/>
  <c r="B28" i="1"/>
  <c r="F29" i="1"/>
  <c r="H29" i="1"/>
  <c r="J29" i="1"/>
  <c r="K29" i="1"/>
  <c r="G29" i="1"/>
  <c r="I29" i="1"/>
  <c r="O29" i="1"/>
  <c r="M29" i="1"/>
  <c r="N29" i="1"/>
  <c r="L29" i="1"/>
  <c r="M87" i="1"/>
  <c r="O87" i="1"/>
  <c r="J87" i="1"/>
  <c r="K87" i="1"/>
  <c r="L87" i="1"/>
  <c r="I87" i="1"/>
  <c r="H87" i="1"/>
  <c r="G87" i="1"/>
  <c r="F87" i="1"/>
  <c r="B40" i="1"/>
  <c r="B61" i="1"/>
  <c r="B63" i="1"/>
  <c r="E14" i="1"/>
  <c r="E13" i="1"/>
  <c r="E21" i="1"/>
  <c r="E19" i="1"/>
  <c r="B19" i="1"/>
  <c r="E12" i="1"/>
  <c r="E24" i="1"/>
  <c r="B20" i="1"/>
  <c r="D16" i="1"/>
  <c r="B16" i="1"/>
  <c r="D24" i="1"/>
  <c r="D14" i="1"/>
  <c r="D21" i="1"/>
  <c r="B21" i="1"/>
  <c r="D13" i="1"/>
  <c r="E5" i="1"/>
  <c r="B5" i="1"/>
  <c r="E4" i="1"/>
  <c r="D3" i="1"/>
  <c r="B3" i="1"/>
  <c r="B15" i="1"/>
  <c r="B17" i="1"/>
  <c r="B22" i="1"/>
  <c r="B23" i="1"/>
  <c r="B25" i="1"/>
  <c r="B26" i="1"/>
  <c r="B27" i="1"/>
  <c r="B7" i="1"/>
  <c r="F6" i="1"/>
  <c r="G6" i="1"/>
  <c r="H6" i="1"/>
  <c r="I6" i="1"/>
  <c r="J6" i="1"/>
  <c r="K6" i="1"/>
  <c r="L6" i="1"/>
  <c r="M6" i="1"/>
  <c r="M86" i="1"/>
  <c r="N6" i="1"/>
  <c r="N86" i="1"/>
  <c r="O6" i="1"/>
  <c r="H34" i="11"/>
  <c r="H7" i="11"/>
  <c r="H25" i="11"/>
  <c r="H5" i="11"/>
  <c r="M98" i="1"/>
  <c r="B97" i="1"/>
  <c r="B30" i="1"/>
  <c r="H86" i="1"/>
  <c r="H88" i="1"/>
  <c r="H102" i="1"/>
  <c r="O86" i="1"/>
  <c r="O88" i="1"/>
  <c r="O102" i="1"/>
  <c r="N88" i="1"/>
  <c r="N102" i="1"/>
  <c r="J86" i="1"/>
  <c r="J88" i="1"/>
  <c r="J102" i="1"/>
  <c r="F86" i="1"/>
  <c r="F88" i="1"/>
  <c r="F102" i="1"/>
  <c r="L86" i="1"/>
  <c r="L88" i="1"/>
  <c r="L102" i="1"/>
  <c r="K86" i="1"/>
  <c r="K88" i="1"/>
  <c r="K102" i="1"/>
  <c r="G86" i="1"/>
  <c r="G88" i="1"/>
  <c r="G102" i="1"/>
  <c r="M88" i="1"/>
  <c r="I86" i="1"/>
  <c r="I88" i="1"/>
  <c r="I102" i="1"/>
  <c r="B60" i="1"/>
  <c r="B64" i="1"/>
  <c r="B20" i="17"/>
  <c r="H9" i="11"/>
  <c r="M92" i="1"/>
  <c r="E6" i="1"/>
  <c r="B58" i="1"/>
  <c r="B13" i="1"/>
  <c r="B12" i="1"/>
  <c r="E29" i="1"/>
  <c r="D29" i="1"/>
  <c r="B4" i="1"/>
  <c r="D6" i="1"/>
  <c r="B14" i="1"/>
  <c r="B24" i="1"/>
  <c r="B98" i="1"/>
  <c r="B92" i="1"/>
  <c r="B94" i="1"/>
  <c r="B99" i="1"/>
  <c r="M94" i="1"/>
  <c r="M102" i="1"/>
  <c r="L89" i="1"/>
  <c r="E86" i="1"/>
  <c r="E87" i="1"/>
  <c r="D87" i="1"/>
  <c r="D86" i="1"/>
  <c r="J89" i="1"/>
  <c r="M89" i="1"/>
  <c r="B6" i="1"/>
  <c r="B29" i="1"/>
  <c r="M99" i="1"/>
  <c r="D88" i="1"/>
  <c r="D102" i="1"/>
  <c r="E88" i="1"/>
  <c r="B86" i="1"/>
  <c r="B87" i="1"/>
  <c r="B88" i="1"/>
  <c r="B66" i="1"/>
  <c r="H89" i="1"/>
  <c r="N89" i="1"/>
  <c r="K89" i="1"/>
  <c r="G89" i="1"/>
  <c r="I89" i="1"/>
  <c r="B31" i="1"/>
  <c r="B67" i="1"/>
  <c r="B81" i="1"/>
  <c r="B83" i="1"/>
  <c r="O89" i="1"/>
  <c r="B8" i="1"/>
  <c r="E89" i="1"/>
  <c r="B104" i="1"/>
  <c r="B101" i="1"/>
  <c r="B89" i="1"/>
  <c r="E102" i="1"/>
  <c r="B102" i="1"/>
  <c r="B68" i="1"/>
  <c r="F75" i="1"/>
  <c r="F76" i="1"/>
  <c r="D89" i="1"/>
  <c r="F89" i="1"/>
  <c r="B105" i="1"/>
  <c r="B90" i="1"/>
</calcChain>
</file>

<file path=xl/sharedStrings.xml><?xml version="1.0" encoding="utf-8"?>
<sst xmlns="http://schemas.openxmlformats.org/spreadsheetml/2006/main" count="805" uniqueCount="287">
  <si>
    <t>May</t>
  </si>
  <si>
    <t>Jun</t>
  </si>
  <si>
    <t>Account No.  *****9750</t>
  </si>
  <si>
    <r>
      <t>Account No. *****</t>
    </r>
    <r>
      <rPr>
        <b/>
        <sz val="12"/>
        <color theme="1"/>
        <rFont val="Arial"/>
        <family val="2"/>
      </rPr>
      <t>0637</t>
    </r>
  </si>
  <si>
    <t>Beginning Balance</t>
  </si>
  <si>
    <t>Total Deposits Month</t>
  </si>
  <si>
    <t>Total Withdrawals  Month</t>
  </si>
  <si>
    <t>End of Month Balance</t>
  </si>
  <si>
    <t>Deposits &amp; Additions</t>
  </si>
  <si>
    <t>Date</t>
  </si>
  <si>
    <t>Amount</t>
  </si>
  <si>
    <t>Revenue</t>
  </si>
  <si>
    <t>American Mensa</t>
  </si>
  <si>
    <t>Total Month's Deposits</t>
  </si>
  <si>
    <t>Withdrawals</t>
  </si>
  <si>
    <t>Expenditures</t>
  </si>
  <si>
    <t>Ck # 5031</t>
  </si>
  <si>
    <t>Ck # 1278 Mail</t>
  </si>
  <si>
    <t>Ck # 1279 Testing</t>
  </si>
  <si>
    <t>Ck # 1280 ELAC party</t>
  </si>
  <si>
    <t>Ck # 1281 Picnic</t>
  </si>
  <si>
    <t>Card Storage</t>
  </si>
  <si>
    <t>Total Month's Withdrawals</t>
  </si>
  <si>
    <t>June</t>
  </si>
  <si>
    <t>Amazon</t>
  </si>
  <si>
    <t>Deposit</t>
  </si>
  <si>
    <t>Ck # 1282 Testing</t>
  </si>
  <si>
    <t>Ck # 1283 NPE</t>
  </si>
  <si>
    <t>Ck # 1284 Sunday salon</t>
  </si>
  <si>
    <t>Ck # 1286 ELAC party</t>
  </si>
  <si>
    <t>Ck # 1287 Mail</t>
  </si>
  <si>
    <t>July</t>
  </si>
  <si>
    <t>August</t>
  </si>
  <si>
    <t>ATM Check Deposit</t>
  </si>
  <si>
    <t>Rev Credit Claimed</t>
  </si>
  <si>
    <t>Ck # 1289 NPE</t>
  </si>
  <si>
    <t>Ck # 1290 NPE</t>
  </si>
  <si>
    <t>Ck # 1291Sunday Salon</t>
  </si>
  <si>
    <t>Ck # 1294 Refund ?</t>
  </si>
  <si>
    <t>September</t>
  </si>
  <si>
    <t>Ck # 1292 MENSA foundation</t>
  </si>
  <si>
    <t>Ck # 1293 Refund H.bowol</t>
  </si>
  <si>
    <t>Ck # 1295 NPE</t>
  </si>
  <si>
    <t>Ck # 1296 Refund H.bowol</t>
  </si>
  <si>
    <t>Ck # 1297 Refund H.bowol</t>
  </si>
  <si>
    <t>Ck # 1298 ELAC party (3)</t>
  </si>
  <si>
    <t>Office supplies</t>
  </si>
  <si>
    <t>Stop Payment Fee</t>
  </si>
  <si>
    <t>October</t>
  </si>
  <si>
    <t>Ck # 1299 Proctor Mailing</t>
  </si>
  <si>
    <t>Ck # 1300 Sunday Salon</t>
  </si>
  <si>
    <t>Ck # 1301RG lunch</t>
  </si>
  <si>
    <t>Ck # 1302 Mail</t>
  </si>
  <si>
    <t>Ck # 1303 ELAC party</t>
  </si>
  <si>
    <t>Ck # 1304MENSA phone</t>
  </si>
  <si>
    <t>November</t>
  </si>
  <si>
    <t>Ck # 1305 NPE</t>
  </si>
  <si>
    <t>C Card Domino's</t>
  </si>
  <si>
    <t>Ck # 1306 NPE</t>
  </si>
  <si>
    <t>Order Checks</t>
  </si>
  <si>
    <t>Ck # 1307 Sunday Salon</t>
  </si>
  <si>
    <t>December</t>
  </si>
  <si>
    <t>Ck # 1308 Affinity nonprofits</t>
  </si>
  <si>
    <t>Ck # 1309 SFV party</t>
  </si>
  <si>
    <t>Ck # 1310 NPE</t>
  </si>
  <si>
    <t>Ck # 1311 Sunday salon</t>
  </si>
  <si>
    <t>Ck # 1312 Mali box  (12mos)</t>
  </si>
  <si>
    <t>Ck # 1313 Testing</t>
  </si>
  <si>
    <t>Ck # 1315 ELAC party</t>
  </si>
  <si>
    <r>
      <t>Account No.  ****</t>
    </r>
    <r>
      <rPr>
        <b/>
        <sz val="12"/>
        <color theme="1"/>
        <rFont val="Arial"/>
        <family val="2"/>
      </rPr>
      <t>*9750</t>
    </r>
  </si>
  <si>
    <t>January</t>
  </si>
  <si>
    <t>Paypal Transfer</t>
  </si>
  <si>
    <t>Ck # 1316 NPE</t>
  </si>
  <si>
    <t>Ck # 1317 Vicky Sunday Salon</t>
  </si>
  <si>
    <t>Ck # 1318 Lancaster SFV Party</t>
  </si>
  <si>
    <t>Ck # 1319 Walker Picnic</t>
  </si>
  <si>
    <t>Ck # 1320 Wong Test Mailing</t>
  </si>
  <si>
    <t>Card. Storage</t>
  </si>
  <si>
    <t>February</t>
  </si>
  <si>
    <t>Online Trans Acct. # 0637</t>
  </si>
  <si>
    <t>Remote online deposit</t>
  </si>
  <si>
    <t xml:space="preserve">Paypal  </t>
  </si>
  <si>
    <t>Ck # 1321 Madsen, USPS</t>
  </si>
  <si>
    <t>Ck # 5035</t>
  </si>
  <si>
    <t>Ck # 1322 NPE</t>
  </si>
  <si>
    <t>Ck # 5037</t>
  </si>
  <si>
    <t>Ck # 1323 Vicky Sun Salon</t>
  </si>
  <si>
    <t>Online transfer to 09750</t>
  </si>
  <si>
    <t>March</t>
  </si>
  <si>
    <t>Rmote  online deposit</t>
  </si>
  <si>
    <t>Ck # 1324 RG Lunch</t>
  </si>
  <si>
    <t>J. Lewis, Life Member</t>
  </si>
  <si>
    <t>Ck # 1326 NPE</t>
  </si>
  <si>
    <t>Ck # 1328, Walker RG</t>
  </si>
  <si>
    <t>April</t>
  </si>
  <si>
    <t>Remote Online Deposit</t>
  </si>
  <si>
    <t>Ck # 1327 Vicky Sun Salon</t>
  </si>
  <si>
    <t>Ck # 5044</t>
  </si>
  <si>
    <t>Ck # 1332 NPE</t>
  </si>
  <si>
    <t>Card  Storage</t>
  </si>
  <si>
    <t>DEPOSITS</t>
  </si>
  <si>
    <t>WITHDRAWALS</t>
  </si>
  <si>
    <t>Hollywood Bowl</t>
  </si>
  <si>
    <t>Coastal</t>
  </si>
  <si>
    <t>SFV</t>
  </si>
  <si>
    <t>ELAC</t>
  </si>
  <si>
    <t>Hi-Desert</t>
  </si>
  <si>
    <t>Inland Empire</t>
  </si>
  <si>
    <t>FY 2019-20</t>
  </si>
  <si>
    <t>Apr</t>
  </si>
  <si>
    <t>Jul</t>
  </si>
  <si>
    <t>Aug</t>
  </si>
  <si>
    <t>Sep</t>
  </si>
  <si>
    <t>Oct</t>
  </si>
  <si>
    <t>Nov</t>
  </si>
  <si>
    <t>Dec</t>
  </si>
  <si>
    <t>Feb</t>
  </si>
  <si>
    <t>Mar</t>
  </si>
  <si>
    <t>Testing</t>
  </si>
  <si>
    <t>GREATER LOS ANGELES AREA MENSA</t>
  </si>
  <si>
    <t>Income/Expense Statement</t>
  </si>
  <si>
    <t>INCOME</t>
  </si>
  <si>
    <t>EXPENSE</t>
  </si>
  <si>
    <t>Newsletter</t>
  </si>
  <si>
    <t>Member Dues</t>
  </si>
  <si>
    <t>Printing</t>
  </si>
  <si>
    <t>Postage</t>
  </si>
  <si>
    <t>GLAAM Board Expenses</t>
  </si>
  <si>
    <t>Advertising</t>
  </si>
  <si>
    <t>DO Insurance</t>
  </si>
  <si>
    <t>Subscriptions</t>
  </si>
  <si>
    <t>Storage Room</t>
  </si>
  <si>
    <t>Mail Box</t>
  </si>
  <si>
    <t>Testing Fees</t>
  </si>
  <si>
    <t>Special Events</t>
  </si>
  <si>
    <t>Picnic</t>
  </si>
  <si>
    <t xml:space="preserve">Hollywood Bowl Tickets </t>
  </si>
  <si>
    <t>Mid-City</t>
  </si>
  <si>
    <t>Volunteer Luncheons</t>
  </si>
  <si>
    <t>Culture Quest</t>
  </si>
  <si>
    <t>Fund Raising</t>
  </si>
  <si>
    <t>Mensa Phone</t>
  </si>
  <si>
    <t>Financial Reporting</t>
  </si>
  <si>
    <t>Dave Felt Scholarship</t>
  </si>
  <si>
    <t>Total  Income</t>
  </si>
  <si>
    <t>Total Expense</t>
  </si>
  <si>
    <t>Income (Expense)</t>
  </si>
  <si>
    <t>Office Supplies</t>
  </si>
  <si>
    <t xml:space="preserve">Proctor/Test Expenses </t>
  </si>
  <si>
    <t>Total Deposits</t>
  </si>
  <si>
    <t>Total Deposits &amp; Additions</t>
  </si>
  <si>
    <t>Domino's</t>
  </si>
  <si>
    <t>Deposits</t>
  </si>
  <si>
    <t>Ck #  5033</t>
  </si>
  <si>
    <t>Ck #  5038</t>
  </si>
  <si>
    <t>Ck # 5039</t>
  </si>
  <si>
    <t>Ck # 5041</t>
  </si>
  <si>
    <t>Total Expenses</t>
  </si>
  <si>
    <t>Total Withdrawls</t>
  </si>
  <si>
    <t>Jan</t>
  </si>
  <si>
    <t>Account No. *****0637</t>
  </si>
  <si>
    <t>Account # 09750</t>
  </si>
  <si>
    <t>Expenses</t>
  </si>
  <si>
    <t>RG Expense</t>
  </si>
  <si>
    <t>For the Twelve Months ended April 30, 2020</t>
  </si>
  <si>
    <t>Statement of Financial Position</t>
  </si>
  <si>
    <t>Assets</t>
  </si>
  <si>
    <t>Cash</t>
  </si>
  <si>
    <t>Liabilities</t>
  </si>
  <si>
    <t>RG income</t>
  </si>
  <si>
    <r>
      <t>Transfer</t>
    </r>
    <r>
      <rPr>
        <b/>
        <sz val="12"/>
        <color theme="1"/>
        <rFont val="Arial"/>
        <family val="2"/>
      </rPr>
      <t xml:space="preserve"> from</t>
    </r>
    <r>
      <rPr>
        <sz val="12"/>
        <color theme="1"/>
        <rFont val="Arial"/>
        <family val="2"/>
      </rPr>
      <t xml:space="preserve"> RG acct.</t>
    </r>
  </si>
  <si>
    <t>Bank Balances</t>
  </si>
  <si>
    <t>April 30,2020</t>
  </si>
  <si>
    <t>0637</t>
  </si>
  <si>
    <t>Total</t>
  </si>
  <si>
    <t>Increase (Decrease)</t>
  </si>
  <si>
    <t>P&amp;L</t>
  </si>
  <si>
    <t>Difference</t>
  </si>
  <si>
    <t>Card, Storage</t>
  </si>
  <si>
    <t>Bank Bal. Statement Beg.</t>
  </si>
  <si>
    <t>Bank Bal.  Statement End</t>
  </si>
  <si>
    <t>Increase(Decrease) During Yr.</t>
  </si>
  <si>
    <t>CK# 1233 NPE</t>
  </si>
  <si>
    <t>Income Glaam &amp; RG</t>
  </si>
  <si>
    <t>Expense Glaam &amp; RG</t>
  </si>
  <si>
    <r>
      <t>Transfe</t>
    </r>
    <r>
      <rPr>
        <b/>
        <sz val="12"/>
        <color theme="1"/>
        <rFont val="Arial"/>
        <family val="2"/>
      </rPr>
      <t>r From</t>
    </r>
    <r>
      <rPr>
        <sz val="12"/>
        <color theme="1"/>
        <rFont val="Arial"/>
        <family val="2"/>
      </rPr>
      <t xml:space="preserve"> Acct 0637</t>
    </r>
  </si>
  <si>
    <r>
      <t>Trans</t>
    </r>
    <r>
      <rPr>
        <b/>
        <sz val="12"/>
        <color theme="1"/>
        <rFont val="Arial"/>
        <family val="2"/>
      </rPr>
      <t xml:space="preserve"> To </t>
    </r>
    <r>
      <rPr>
        <sz val="12"/>
        <color theme="1"/>
        <rFont val="Arial"/>
        <family val="2"/>
      </rPr>
      <t>Acct. …9750</t>
    </r>
  </si>
  <si>
    <t>Total FY2019-20 Withdrawls</t>
  </si>
  <si>
    <t>FY 2019-20 Income</t>
  </si>
  <si>
    <t>Months Deposits</t>
  </si>
  <si>
    <t>Months Withdrawls</t>
  </si>
  <si>
    <t>Increase (Decrease) in Acct.</t>
  </si>
  <si>
    <t xml:space="preserve">         </t>
  </si>
  <si>
    <t>Total RG income(Expense)</t>
  </si>
  <si>
    <t>WORK AREA</t>
  </si>
  <si>
    <t>Income Statement</t>
  </si>
  <si>
    <t>Withdrawls</t>
  </si>
  <si>
    <t>Paid from 9750</t>
  </si>
  <si>
    <t>RG Expense Paid by 09750</t>
  </si>
  <si>
    <t>Increase (Decrease) in all Accts.</t>
  </si>
  <si>
    <t>Total  Increase (Decrease)</t>
  </si>
  <si>
    <t>April 30, 2020</t>
  </si>
  <si>
    <t>General bank x9750</t>
  </si>
  <si>
    <t>RG bank x0637</t>
  </si>
  <si>
    <t>Hi-Desert credit union x8442</t>
  </si>
  <si>
    <t>PayPal</t>
  </si>
  <si>
    <t>Accounts Receivable</t>
  </si>
  <si>
    <t>Prepaid Expenses</t>
  </si>
  <si>
    <t>Total Assets</t>
  </si>
  <si>
    <t>Outstanding Checks</t>
  </si>
  <si>
    <t>Total Liabilities</t>
  </si>
  <si>
    <t>Regional Gathering 2020</t>
  </si>
  <si>
    <t>summary from bank statements</t>
  </si>
  <si>
    <t>postage</t>
  </si>
  <si>
    <t>test</t>
  </si>
  <si>
    <t>elac</t>
  </si>
  <si>
    <t>picnic</t>
  </si>
  <si>
    <t>storage</t>
  </si>
  <si>
    <t>Newsletter Printing</t>
  </si>
  <si>
    <t>Newsletter Postage</t>
  </si>
  <si>
    <t>D&amp;O Insurance (Affinity)</t>
  </si>
  <si>
    <t>Storage</t>
  </si>
  <si>
    <t>RG2020 expense</t>
  </si>
  <si>
    <t>Scholarship</t>
  </si>
  <si>
    <t>hb inc</t>
  </si>
  <si>
    <t>amaz</t>
  </si>
  <si>
    <t>store</t>
  </si>
  <si>
    <t>coast</t>
  </si>
  <si>
    <t>print</t>
  </si>
  <si>
    <t>post</t>
  </si>
  <si>
    <t>aml</t>
  </si>
  <si>
    <t>hb</t>
  </si>
  <si>
    <t>Hollywood Bowl Income</t>
  </si>
  <si>
    <t>bank</t>
  </si>
  <si>
    <t>scholar</t>
  </si>
  <si>
    <t>supply</t>
  </si>
  <si>
    <t>Bank fees</t>
  </si>
  <si>
    <t>rg exp</t>
  </si>
  <si>
    <t>phone</t>
  </si>
  <si>
    <t>do</t>
  </si>
  <si>
    <t>sfv</t>
  </si>
  <si>
    <t>box</t>
  </si>
  <si>
    <t>Ck # 1314 Statement of Info</t>
  </si>
  <si>
    <t>fin rep</t>
  </si>
  <si>
    <t>Card Amazon Marketplace</t>
  </si>
  <si>
    <t>rg exp?</t>
  </si>
  <si>
    <t>Ck # 1329 D Elliott RG</t>
  </si>
  <si>
    <t>Ck # 1330 J Elliott RG</t>
  </si>
  <si>
    <t>Ck # 1331 D Elliott RG veg</t>
  </si>
  <si>
    <t>rev row20</t>
  </si>
  <si>
    <t>rev row13</t>
  </si>
  <si>
    <t>Trans from Acct. 0637</t>
  </si>
  <si>
    <t>Transfer to 9750</t>
  </si>
  <si>
    <t>rg</t>
  </si>
  <si>
    <t>RG 2019</t>
  </si>
  <si>
    <t>o/s - rg19</t>
  </si>
  <si>
    <t>Ck # 1288 Refund</t>
  </si>
  <si>
    <t>Missing Credits restored by bank</t>
  </si>
  <si>
    <t>Missing Credits (RG2020 inc)</t>
  </si>
  <si>
    <t>rg20 inc</t>
  </si>
  <si>
    <t>Check Deposits</t>
  </si>
  <si>
    <t>rg20 exp</t>
  </si>
  <si>
    <t>Order Checks (bank fees)</t>
  </si>
  <si>
    <t>bank fee</t>
  </si>
  <si>
    <t>Paypal Transfers</t>
  </si>
  <si>
    <t>Cash Deposit</t>
  </si>
  <si>
    <t>Cash Deposits</t>
  </si>
  <si>
    <t>Starter Cash</t>
  </si>
  <si>
    <t>Starter Cash (RG2020 inc)</t>
  </si>
  <si>
    <t>Missing Credits</t>
  </si>
  <si>
    <t xml:space="preserve">Domino's </t>
  </si>
  <si>
    <t>Deposit from 2018-19</t>
  </si>
  <si>
    <t>Checks from RG acct</t>
  </si>
  <si>
    <t>Checks from Gen acct</t>
  </si>
  <si>
    <t>Total Assets less Liabilities</t>
  </si>
  <si>
    <t>Net Gain/(Loss)</t>
  </si>
  <si>
    <t>Assets minus Liabilities</t>
  </si>
  <si>
    <t>Area Activities</t>
  </si>
  <si>
    <t>Regional Gathering</t>
  </si>
  <si>
    <t>Scholarships</t>
  </si>
  <si>
    <t>unnamed scholarship</t>
  </si>
  <si>
    <t>Bank Fees</t>
  </si>
  <si>
    <t>RG2020 Expense</t>
  </si>
  <si>
    <t>RG2019 Expense</t>
  </si>
  <si>
    <t>RG2020 Income</t>
  </si>
  <si>
    <t>Refunds from 2020-21</t>
  </si>
  <si>
    <t>Reimbs from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</si>
</sst>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[$-409]d\-mmm;@"/>
    <numFmt numFmtId="166" formatCode="&quot;$&quot;#,##0.00"/>
    <numFmt numFmtId="167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u/>
      <sz val="12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8"/>
      <color rgb="FF92D05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44" fontId="4" fillId="2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44" fontId="3" fillId="0" borderId="0" xfId="1" applyFont="1"/>
    <xf numFmtId="44" fontId="3" fillId="2" borderId="0" xfId="1" applyFont="1" applyFill="1"/>
    <xf numFmtId="44" fontId="6" fillId="0" borderId="0" xfId="1" applyFont="1"/>
    <xf numFmtId="44" fontId="2" fillId="0" borderId="0" xfId="1" applyFont="1"/>
    <xf numFmtId="44" fontId="2" fillId="2" borderId="0" xfId="1" applyFont="1" applyFill="1"/>
    <xf numFmtId="44" fontId="2" fillId="0" borderId="0" xfId="0" applyNumberFormat="1" applyFont="1"/>
    <xf numFmtId="44" fontId="2" fillId="2" borderId="0" xfId="0" applyNumberFormat="1" applyFont="1" applyFill="1"/>
    <xf numFmtId="44" fontId="2" fillId="0" borderId="1" xfId="1" applyFont="1" applyBorder="1"/>
    <xf numFmtId="44" fontId="2" fillId="0" borderId="0" xfId="1" applyFont="1" applyBorder="1"/>
    <xf numFmtId="44" fontId="2" fillId="2" borderId="0" xfId="1" applyFont="1" applyFill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" fontId="2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/>
    <xf numFmtId="16" fontId="2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8" fillId="0" borderId="0" xfId="1" applyFont="1"/>
    <xf numFmtId="44" fontId="2" fillId="0" borderId="0" xfId="1" applyFont="1" applyFill="1"/>
    <xf numFmtId="44" fontId="2" fillId="0" borderId="0" xfId="1" applyFont="1" applyFill="1" applyBorder="1" applyAlignment="1">
      <alignment horizontal="center"/>
    </xf>
    <xf numFmtId="44" fontId="2" fillId="0" borderId="0" xfId="1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44" fontId="2" fillId="0" borderId="0" xfId="1" applyFont="1" applyFill="1" applyBorder="1" applyAlignment="1">
      <alignment horizontal="left" indent="1"/>
    </xf>
    <xf numFmtId="44" fontId="2" fillId="0" borderId="0" xfId="0" applyNumberFormat="1" applyFont="1" applyAlignment="1">
      <alignment horizontal="left" indent="1"/>
    </xf>
    <xf numFmtId="44" fontId="3" fillId="0" borderId="0" xfId="1" applyFont="1" applyFill="1" applyBorder="1"/>
    <xf numFmtId="16" fontId="2" fillId="0" borderId="0" xfId="0" applyNumberFormat="1" applyFont="1" applyAlignment="1">
      <alignment horizontal="left" indent="1"/>
    </xf>
    <xf numFmtId="16" fontId="3" fillId="0" borderId="0" xfId="0" applyNumberFormat="1" applyFont="1" applyAlignment="1">
      <alignment horizontal="left"/>
    </xf>
    <xf numFmtId="0" fontId="3" fillId="0" borderId="0" xfId="0" applyFont="1"/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/>
    <xf numFmtId="44" fontId="2" fillId="0" borderId="0" xfId="1" applyFont="1" applyFill="1" applyAlignment="1">
      <alignment horizontal="center"/>
    </xf>
    <xf numFmtId="44" fontId="9" fillId="0" borderId="0" xfId="1" applyFont="1" applyFill="1"/>
    <xf numFmtId="0" fontId="2" fillId="0" borderId="0" xfId="1" applyNumberFormat="1" applyFont="1" applyFill="1" applyBorder="1" applyAlignment="1">
      <alignment horizontal="left" indent="1"/>
    </xf>
    <xf numFmtId="0" fontId="5" fillId="2" borderId="0" xfId="0" applyFont="1" applyFill="1" applyAlignment="1">
      <alignment horizontal="center"/>
    </xf>
    <xf numFmtId="44" fontId="2" fillId="2" borderId="1" xfId="1" applyFont="1" applyFill="1" applyBorder="1"/>
    <xf numFmtId="44" fontId="4" fillId="2" borderId="0" xfId="1" applyFont="1" applyFill="1"/>
    <xf numFmtId="44" fontId="9" fillId="0" borderId="0" xfId="1" applyFont="1"/>
    <xf numFmtId="0" fontId="2" fillId="2" borderId="0" xfId="0" applyFont="1" applyFill="1"/>
    <xf numFmtId="44" fontId="3" fillId="0" borderId="1" xfId="1" applyFont="1" applyBorder="1"/>
    <xf numFmtId="44" fontId="11" fillId="0" borderId="0" xfId="1" applyFont="1"/>
    <xf numFmtId="0" fontId="3" fillId="0" borderId="0" xfId="0" applyFont="1" applyAlignment="1">
      <alignment horizontal="left" wrapText="1"/>
    </xf>
    <xf numFmtId="44" fontId="2" fillId="0" borderId="1" xfId="0" applyNumberFormat="1" applyFont="1" applyBorder="1"/>
    <xf numFmtId="0" fontId="7" fillId="0" borderId="0" xfId="0" applyFont="1"/>
    <xf numFmtId="166" fontId="2" fillId="0" borderId="0" xfId="1" applyNumberFormat="1" applyFont="1"/>
    <xf numFmtId="8" fontId="2" fillId="0" borderId="1" xfId="1" applyNumberFormat="1" applyFont="1" applyBorder="1"/>
    <xf numFmtId="49" fontId="2" fillId="2" borderId="0" xfId="1" applyNumberFormat="1" applyFont="1" applyFill="1"/>
    <xf numFmtId="8" fontId="2" fillId="0" borderId="0" xfId="1" applyNumberFormat="1" applyFont="1"/>
    <xf numFmtId="8" fontId="2" fillId="2" borderId="0" xfId="1" applyNumberFormat="1" applyFont="1" applyFill="1"/>
    <xf numFmtId="167" fontId="2" fillId="0" borderId="0" xfId="0" applyNumberFormat="1" applyFont="1" applyAlignment="1">
      <alignment horizontal="left"/>
    </xf>
    <xf numFmtId="8" fontId="2" fillId="0" borderId="0" xfId="1" applyNumberFormat="1" applyFont="1" applyBorder="1"/>
    <xf numFmtId="49" fontId="5" fillId="0" borderId="0" xfId="1" applyNumberFormat="1" applyFont="1" applyAlignment="1">
      <alignment horizontal="center"/>
    </xf>
    <xf numFmtId="8" fontId="2" fillId="0" borderId="0" xfId="1" applyNumberFormat="1" applyFont="1" applyFill="1"/>
    <xf numFmtId="44" fontId="2" fillId="3" borderId="0" xfId="1" applyFont="1" applyFill="1"/>
    <xf numFmtId="8" fontId="3" fillId="0" borderId="1" xfId="1" applyNumberFormat="1" applyFont="1" applyBorder="1"/>
    <xf numFmtId="165" fontId="2" fillId="2" borderId="0" xfId="0" applyNumberFormat="1" applyFont="1" applyFill="1" applyAlignment="1">
      <alignment horizontal="center"/>
    </xf>
    <xf numFmtId="44" fontId="12" fillId="0" borderId="0" xfId="1" applyFont="1" applyBorder="1"/>
    <xf numFmtId="4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2" fillId="0" borderId="0" xfId="2" applyFont="1"/>
    <xf numFmtId="43" fontId="2" fillId="0" borderId="0" xfId="0" applyNumberFormat="1" applyFont="1"/>
    <xf numFmtId="44" fontId="0" fillId="0" borderId="0" xfId="0" applyNumberFormat="1"/>
    <xf numFmtId="8" fontId="9" fillId="0" borderId="0" xfId="1" applyNumberFormat="1" applyFont="1" applyBorder="1"/>
    <xf numFmtId="0" fontId="3" fillId="0" borderId="0" xfId="0" applyFont="1" applyAlignment="1">
      <alignment horizontal="center"/>
    </xf>
    <xf numFmtId="8" fontId="2" fillId="0" borderId="0" xfId="0" applyNumberFormat="1" applyFont="1"/>
    <xf numFmtId="0" fontId="2" fillId="4" borderId="0" xfId="0" applyFont="1" applyFill="1"/>
    <xf numFmtId="44" fontId="2" fillId="4" borderId="0" xfId="1" applyFont="1" applyFill="1"/>
    <xf numFmtId="166" fontId="2" fillId="0" borderId="0" xfId="0" applyNumberFormat="1" applyFont="1"/>
    <xf numFmtId="8" fontId="2" fillId="0" borderId="1" xfId="0" applyNumberFormat="1" applyFont="1" applyBorder="1"/>
    <xf numFmtId="8" fontId="2" fillId="0" borderId="2" xfId="0" applyNumberFormat="1" applyFont="1" applyBorder="1"/>
    <xf numFmtId="8" fontId="3" fillId="0" borderId="0" xfId="0" applyNumberFormat="1" applyFont="1"/>
    <xf numFmtId="44" fontId="13" fillId="0" borderId="0" xfId="1" applyFont="1"/>
    <xf numFmtId="44" fontId="3" fillId="0" borderId="0" xfId="0" applyNumberFormat="1" applyFont="1"/>
    <xf numFmtId="8" fontId="12" fillId="0" borderId="0" xfId="1" applyNumberFormat="1" applyFont="1" applyBorder="1"/>
    <xf numFmtId="8" fontId="3" fillId="0" borderId="1" xfId="0" applyNumberFormat="1" applyFont="1" applyBorder="1"/>
    <xf numFmtId="8" fontId="5" fillId="0" borderId="0" xfId="0" applyNumberFormat="1" applyFont="1" applyAlignment="1">
      <alignment horizontal="center"/>
    </xf>
    <xf numFmtId="44" fontId="3" fillId="0" borderId="1" xfId="1" applyFont="1" applyFill="1" applyBorder="1"/>
    <xf numFmtId="44" fontId="2" fillId="0" borderId="0" xfId="1" applyFont="1" applyFill="1" applyBorder="1" applyAlignment="1">
      <alignment horizontal="center"/>
    </xf>
    <xf numFmtId="0" fontId="2" fillId="0" borderId="0" xfId="0" quotePrefix="1" applyFont="1" applyAlignment="1">
      <alignment horizontal="left" indent="1"/>
    </xf>
    <xf numFmtId="44" fontId="2" fillId="0" borderId="3" xfId="1" applyFont="1" applyBorder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16" fontId="2" fillId="0" borderId="0" xfId="0" quotePrefix="1" applyNumberFormat="1" applyFont="1" applyAlignment="1">
      <alignment horizontal="left"/>
    </xf>
    <xf numFmtId="8" fontId="2" fillId="0" borderId="4" xfId="1" applyNumberFormat="1" applyFont="1" applyFill="1" applyBorder="1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8" fontId="2" fillId="0" borderId="0" xfId="1" applyNumberFormat="1" applyFont="1" applyFill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4" fontId="2" fillId="0" borderId="0" xfId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34" Type="http://schemas.microsoft.com/office/2017/10/relationships/person" Target="persons/person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33" Type="http://schemas.microsoft.com/office/2017/10/relationships/person" Target="persons/person8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29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2.xml"/><Relationship Id="rId32" Type="http://schemas.microsoft.com/office/2017/10/relationships/person" Target="persons/person7.xml"/><Relationship Id="rId37" Type="http://schemas.microsoft.com/office/2017/10/relationships/person" Target="persons/person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1.xml"/><Relationship Id="rId36" Type="http://schemas.microsoft.com/office/2017/10/relationships/person" Target="persons/person10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microsoft.com/office/2017/10/relationships/person" Target="persons/pers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5" Type="http://schemas.microsoft.com/office/2017/10/relationships/person" Target="persons/person11.xml"/><Relationship Id="rId30" Type="http://schemas.microsoft.com/office/2017/10/relationships/person" Target="persons/person6.xml"/><Relationship Id="rId27" Type="http://schemas.microsoft.com/office/2017/10/relationships/person" Target="persons/person3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workbookViewId="0"/>
  </sheetViews>
  <sheetFormatPr defaultColWidth="15.85546875" defaultRowHeight="15" x14ac:dyDescent="0.2"/>
  <cols>
    <col min="1" max="1" width="15.85546875" style="2"/>
    <col min="2" max="2" width="49.28515625" style="2" customWidth="1"/>
    <col min="3" max="3" width="14.28515625" style="2" bestFit="1" customWidth="1"/>
    <col min="4" max="16384" width="15.85546875" style="2"/>
  </cols>
  <sheetData>
    <row r="1" spans="2:6" ht="15.75" x14ac:dyDescent="0.25">
      <c r="B1" s="102" t="s">
        <v>119</v>
      </c>
      <c r="C1" s="102"/>
      <c r="D1" s="102"/>
    </row>
    <row r="2" spans="2:6" ht="15.75" x14ac:dyDescent="0.25">
      <c r="B2" s="102" t="s">
        <v>165</v>
      </c>
      <c r="C2" s="102"/>
      <c r="D2" s="102"/>
    </row>
    <row r="3" spans="2:6" ht="15.75" x14ac:dyDescent="0.25">
      <c r="B3" s="103" t="s">
        <v>201</v>
      </c>
      <c r="C3" s="104"/>
      <c r="D3" s="104"/>
    </row>
    <row r="4" spans="2:6" ht="15.75" x14ac:dyDescent="0.25">
      <c r="B4" s="56"/>
      <c r="C4" s="21">
        <v>2019</v>
      </c>
      <c r="D4" s="21">
        <v>2020</v>
      </c>
    </row>
    <row r="6" spans="2:6" ht="15.75" x14ac:dyDescent="0.25">
      <c r="B6" s="41" t="s">
        <v>166</v>
      </c>
    </row>
    <row r="7" spans="2:6" x14ac:dyDescent="0.2">
      <c r="B7" s="91" t="s">
        <v>202</v>
      </c>
      <c r="C7" s="14">
        <v>24086.320000000003</v>
      </c>
      <c r="D7" s="14">
        <f>Apr!C9</f>
        <v>25737.550000000007</v>
      </c>
    </row>
    <row r="8" spans="2:6" x14ac:dyDescent="0.2">
      <c r="B8" s="91" t="s">
        <v>203</v>
      </c>
      <c r="C8" s="72">
        <v>2831.9399999999978</v>
      </c>
      <c r="D8" s="72">
        <f>Apr!H9</f>
        <v>8466.5</v>
      </c>
    </row>
    <row r="9" spans="2:6" x14ac:dyDescent="0.2">
      <c r="B9" s="91" t="s">
        <v>204</v>
      </c>
      <c r="C9" s="72">
        <v>859.49</v>
      </c>
      <c r="D9" s="73">
        <f>C9+0.04</f>
        <v>859.53</v>
      </c>
    </row>
    <row r="10" spans="2:6" x14ac:dyDescent="0.2">
      <c r="B10" s="91" t="s">
        <v>205</v>
      </c>
      <c r="C10" s="72">
        <v>44.44</v>
      </c>
      <c r="D10" s="72">
        <f t="shared" ref="D10:D13" si="0">C10</f>
        <v>44.44</v>
      </c>
    </row>
    <row r="11" spans="2:6" x14ac:dyDescent="0.2">
      <c r="B11" s="35" t="s">
        <v>167</v>
      </c>
      <c r="C11" s="72">
        <v>60</v>
      </c>
      <c r="D11" s="72">
        <f t="shared" si="0"/>
        <v>60</v>
      </c>
      <c r="F11" s="16"/>
    </row>
    <row r="12" spans="2:6" x14ac:dyDescent="0.2">
      <c r="B12" s="91" t="s">
        <v>206</v>
      </c>
      <c r="C12" s="72">
        <v>34.999999999999545</v>
      </c>
      <c r="D12" s="72">
        <f t="shared" si="0"/>
        <v>34.999999999999545</v>
      </c>
    </row>
    <row r="13" spans="2:6" x14ac:dyDescent="0.2">
      <c r="B13" s="91" t="s">
        <v>207</v>
      </c>
      <c r="C13" s="72">
        <v>229</v>
      </c>
      <c r="D13" s="72">
        <f t="shared" si="0"/>
        <v>229</v>
      </c>
    </row>
    <row r="15" spans="2:6" x14ac:dyDescent="0.2">
      <c r="B15" s="2" t="s">
        <v>208</v>
      </c>
      <c r="C15" s="92">
        <f>SUM(C7:C14)</f>
        <v>28146.190000000002</v>
      </c>
      <c r="D15" s="92">
        <f>SUM(D7:D14)</f>
        <v>35432.020000000004</v>
      </c>
    </row>
    <row r="17" spans="2:6" ht="15.75" x14ac:dyDescent="0.25">
      <c r="B17" s="41" t="s">
        <v>168</v>
      </c>
      <c r="C17" s="57"/>
      <c r="D17" s="57"/>
    </row>
    <row r="18" spans="2:6" x14ac:dyDescent="0.2">
      <c r="B18" s="91" t="s">
        <v>209</v>
      </c>
      <c r="C18" s="14">
        <v>130.26999999999998</v>
      </c>
      <c r="D18" s="16">
        <f>C18</f>
        <v>130.26999999999998</v>
      </c>
    </row>
    <row r="20" spans="2:6" x14ac:dyDescent="0.2">
      <c r="B20" s="93" t="s">
        <v>210</v>
      </c>
      <c r="C20" s="92">
        <f>SUM(C18:C19)</f>
        <v>130.26999999999998</v>
      </c>
      <c r="D20" s="92">
        <f>SUM(D18:D19)</f>
        <v>130.26999999999998</v>
      </c>
    </row>
    <row r="22" spans="2:6" ht="15.75" thickBot="1" x14ac:dyDescent="0.25">
      <c r="B22" s="2" t="s">
        <v>274</v>
      </c>
      <c r="C22" s="55">
        <f>C15-C20</f>
        <v>28015.920000000002</v>
      </c>
      <c r="D22" s="55">
        <f>D15-D20</f>
        <v>35301.750000000007</v>
      </c>
      <c r="F22" s="16"/>
    </row>
    <row r="23" spans="2:6" ht="15.75" thickTop="1" x14ac:dyDescent="0.2"/>
    <row r="24" spans="2:6" x14ac:dyDescent="0.2">
      <c r="B24" s="2" t="s">
        <v>275</v>
      </c>
      <c r="D24" s="16">
        <f>D22-C22</f>
        <v>7285.8300000000054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" bestFit="1" customWidth="1"/>
    <col min="8" max="8" width="12.85546875" bestFit="1" customWidth="1"/>
  </cols>
  <sheetData>
    <row r="1" spans="1:8" ht="15.75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8" ht="17.25" x14ac:dyDescent="0.35">
      <c r="A2" s="5"/>
      <c r="B2" s="6"/>
      <c r="C2" s="7" t="s">
        <v>48</v>
      </c>
      <c r="D2" s="7"/>
      <c r="E2" s="8"/>
      <c r="F2" s="2"/>
      <c r="G2" s="6"/>
      <c r="H2" s="7" t="s">
        <v>48</v>
      </c>
    </row>
    <row r="3" spans="1:8" ht="15.75" x14ac:dyDescent="0.25">
      <c r="A3" s="9" t="s">
        <v>4</v>
      </c>
      <c r="B3" s="10">
        <v>43728</v>
      </c>
      <c r="C3" s="11">
        <f>Sep!C9</f>
        <v>22701.059999999998</v>
      </c>
      <c r="D3" s="11"/>
      <c r="E3" s="12"/>
      <c r="F3" s="9" t="s">
        <v>4</v>
      </c>
      <c r="G3" s="10">
        <v>43739</v>
      </c>
      <c r="H3" s="11">
        <f>Sep!H9</f>
        <v>9723.15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4"/>
    </row>
    <row r="5" spans="1:8" ht="15.75" x14ac:dyDescent="0.25">
      <c r="A5" s="9" t="s">
        <v>5</v>
      </c>
      <c r="B5" s="10"/>
      <c r="C5" s="14">
        <f>C16</f>
        <v>3297.6000000000004</v>
      </c>
      <c r="D5" s="14"/>
      <c r="E5" s="15"/>
      <c r="F5" s="9" t="s">
        <v>5</v>
      </c>
      <c r="G5" s="10"/>
      <c r="H5" s="14">
        <f>H16</f>
        <v>0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B7" s="10"/>
      <c r="C7" s="16">
        <f>C27</f>
        <v>1900.5000000000002</v>
      </c>
      <c r="D7" s="16"/>
      <c r="E7" s="17"/>
      <c r="F7" s="9" t="s">
        <v>6</v>
      </c>
      <c r="H7" s="16">
        <f>H27</f>
        <v>0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43756</v>
      </c>
      <c r="C9" s="52">
        <f>C3+C5-C7</f>
        <v>24098.159999999996</v>
      </c>
      <c r="D9" s="19"/>
      <c r="E9" s="20"/>
      <c r="F9" s="9" t="s">
        <v>7</v>
      </c>
      <c r="G9" s="10">
        <v>43769</v>
      </c>
      <c r="H9" s="52">
        <f>H3+H5-H7</f>
        <v>9723.15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8" ht="15.75" x14ac:dyDescent="0.25">
      <c r="A12" s="27" t="s">
        <v>12</v>
      </c>
      <c r="B12" s="23">
        <v>43728</v>
      </c>
      <c r="C12" s="14">
        <v>1669.25</v>
      </c>
      <c r="D12" s="14" t="s">
        <v>230</v>
      </c>
      <c r="E12" s="15"/>
      <c r="F12" s="24"/>
      <c r="G12" s="23"/>
      <c r="H12" s="14">
        <v>0</v>
      </c>
    </row>
    <row r="13" spans="1:8" ht="15.75" x14ac:dyDescent="0.25">
      <c r="A13" s="27" t="s">
        <v>12</v>
      </c>
      <c r="B13" s="23">
        <v>43756</v>
      </c>
      <c r="C13" s="14">
        <v>1609.8</v>
      </c>
      <c r="D13" s="14" t="s">
        <v>230</v>
      </c>
      <c r="E13" s="15"/>
      <c r="F13" s="24"/>
      <c r="G13" s="23"/>
      <c r="H13" s="14"/>
    </row>
    <row r="14" spans="1:8" ht="15.75" x14ac:dyDescent="0.25">
      <c r="A14" s="27" t="s">
        <v>24</v>
      </c>
      <c r="B14" s="23">
        <v>43738</v>
      </c>
      <c r="C14" s="14">
        <v>18.55</v>
      </c>
      <c r="D14" s="14" t="s">
        <v>225</v>
      </c>
      <c r="E14" s="15"/>
      <c r="F14" s="2"/>
      <c r="G14" s="23"/>
      <c r="H14" s="14"/>
    </row>
    <row r="15" spans="1:8" ht="15.75" x14ac:dyDescent="0.25">
      <c r="A15" s="5"/>
      <c r="B15" s="23"/>
      <c r="C15" s="14"/>
      <c r="D15" s="14"/>
      <c r="E15" s="15"/>
      <c r="F15" s="2"/>
      <c r="G15" s="23"/>
      <c r="H15" s="14"/>
    </row>
    <row r="16" spans="1:8" ht="16.5" thickBot="1" x14ac:dyDescent="0.3">
      <c r="A16" s="9" t="s">
        <v>13</v>
      </c>
      <c r="B16" s="23"/>
      <c r="C16" s="18">
        <f>SUM(C12:C15)</f>
        <v>3297.6000000000004</v>
      </c>
      <c r="D16" s="19"/>
      <c r="E16" s="20"/>
      <c r="F16" s="9" t="s">
        <v>13</v>
      </c>
      <c r="G16" s="23"/>
      <c r="H16" s="18">
        <f>SUM(H12:H15)</f>
        <v>0</v>
      </c>
    </row>
    <row r="17" spans="1:8" ht="16.5" thickTop="1" x14ac:dyDescent="0.25">
      <c r="A17" s="5"/>
      <c r="B17" s="23"/>
      <c r="C17" s="14"/>
      <c r="D17" s="14"/>
      <c r="E17" s="15"/>
      <c r="F17" s="2"/>
      <c r="G17" s="23"/>
      <c r="H17" s="14"/>
    </row>
    <row r="18" spans="1:8" ht="17.25" x14ac:dyDescent="0.35">
      <c r="A18" s="21" t="s">
        <v>14</v>
      </c>
      <c r="B18" s="10" t="s">
        <v>9</v>
      </c>
      <c r="C18" s="7" t="s">
        <v>10</v>
      </c>
      <c r="D18" s="7"/>
      <c r="E18" s="8"/>
      <c r="F18" s="22" t="s">
        <v>15</v>
      </c>
      <c r="G18" s="10" t="s">
        <v>9</v>
      </c>
      <c r="H18" s="7" t="s">
        <v>10</v>
      </c>
    </row>
    <row r="19" spans="1:8" ht="15.75" x14ac:dyDescent="0.25">
      <c r="A19" s="2" t="s">
        <v>49</v>
      </c>
      <c r="B19" s="23">
        <v>43738</v>
      </c>
      <c r="C19" s="14">
        <v>7.9</v>
      </c>
      <c r="D19" s="14" t="s">
        <v>214</v>
      </c>
      <c r="E19" s="15"/>
      <c r="F19" s="2"/>
      <c r="G19" s="23"/>
      <c r="H19" s="14">
        <v>0</v>
      </c>
    </row>
    <row r="20" spans="1:8" ht="15.75" x14ac:dyDescent="0.25">
      <c r="A20" s="2" t="s">
        <v>50</v>
      </c>
      <c r="B20" s="23">
        <v>43742</v>
      </c>
      <c r="C20" s="14">
        <v>50</v>
      </c>
      <c r="D20" s="14" t="s">
        <v>227</v>
      </c>
      <c r="E20" s="15"/>
      <c r="F20" s="2"/>
      <c r="G20" s="23"/>
      <c r="H20" s="14"/>
    </row>
    <row r="21" spans="1:8" ht="15.75" x14ac:dyDescent="0.25">
      <c r="A21" s="2" t="s">
        <v>51</v>
      </c>
      <c r="B21" s="23">
        <v>43747</v>
      </c>
      <c r="C21" s="14">
        <v>260</v>
      </c>
      <c r="D21" s="14" t="s">
        <v>237</v>
      </c>
      <c r="E21" s="15"/>
      <c r="F21" s="2"/>
      <c r="G21" s="23"/>
      <c r="H21" s="14"/>
    </row>
    <row r="22" spans="1:8" ht="15.75" x14ac:dyDescent="0.25">
      <c r="A22" s="2" t="s">
        <v>52</v>
      </c>
      <c r="B22" s="23">
        <v>43745</v>
      </c>
      <c r="C22" s="14">
        <v>1000</v>
      </c>
      <c r="D22" s="14" t="s">
        <v>229</v>
      </c>
      <c r="E22" s="15"/>
      <c r="F22" s="2"/>
      <c r="G22" s="23"/>
      <c r="H22" s="14"/>
    </row>
    <row r="23" spans="1:8" ht="15.75" x14ac:dyDescent="0.25">
      <c r="A23" s="2" t="s">
        <v>53</v>
      </c>
      <c r="B23" s="23">
        <v>43745</v>
      </c>
      <c r="C23" s="14">
        <v>42.64</v>
      </c>
      <c r="D23" s="14" t="s">
        <v>215</v>
      </c>
      <c r="E23" s="15"/>
      <c r="F23" s="2"/>
      <c r="G23" s="23"/>
      <c r="H23" s="14"/>
    </row>
    <row r="24" spans="1:8" ht="15.75" x14ac:dyDescent="0.25">
      <c r="A24" s="2" t="s">
        <v>54</v>
      </c>
      <c r="B24" s="23">
        <v>43745</v>
      </c>
      <c r="C24" s="14">
        <v>398.96</v>
      </c>
      <c r="D24" s="14" t="s">
        <v>238</v>
      </c>
      <c r="E24" s="15"/>
      <c r="F24" s="2"/>
      <c r="G24" s="23"/>
      <c r="H24" s="14"/>
    </row>
    <row r="25" spans="1:8" ht="15.75" x14ac:dyDescent="0.25">
      <c r="A25" s="2" t="s">
        <v>21</v>
      </c>
      <c r="B25" s="23">
        <v>43745</v>
      </c>
      <c r="C25" s="14">
        <v>141</v>
      </c>
      <c r="D25" s="14" t="s">
        <v>226</v>
      </c>
      <c r="E25" s="15"/>
      <c r="F25" s="2"/>
      <c r="G25" s="23"/>
      <c r="H25" s="14"/>
    </row>
    <row r="26" spans="1:8" ht="15.75" x14ac:dyDescent="0.25">
      <c r="A26" s="5"/>
      <c r="B26" s="23"/>
      <c r="C26" s="14"/>
      <c r="D26" s="14"/>
      <c r="E26" s="15"/>
      <c r="F26" s="2"/>
      <c r="G26" s="23"/>
      <c r="H26" s="14"/>
    </row>
    <row r="27" spans="1:8" ht="16.5" thickBot="1" x14ac:dyDescent="0.3">
      <c r="A27" s="9" t="s">
        <v>22</v>
      </c>
      <c r="B27" s="23"/>
      <c r="C27" s="18">
        <f>SUM(C19:C26)</f>
        <v>1900.5000000000002</v>
      </c>
      <c r="D27" s="19"/>
      <c r="E27" s="20"/>
      <c r="F27" s="9" t="s">
        <v>22</v>
      </c>
      <c r="G27" s="23"/>
      <c r="H27" s="18">
        <f>SUM(H19:H26)</f>
        <v>0</v>
      </c>
    </row>
    <row r="28" spans="1:8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RowHeight="15" x14ac:dyDescent="0.25"/>
  <cols>
    <col min="1" max="1" width="30.7109375" bestFit="1" customWidth="1"/>
    <col min="2" max="2" width="8.42578125" bestFit="1" customWidth="1"/>
    <col min="3" max="3" width="14.28515625" bestFit="1" customWidth="1"/>
    <col min="6" max="6" width="26.5703125" bestFit="1" customWidth="1"/>
    <col min="7" max="7" width="8.42578125" bestFit="1" customWidth="1"/>
    <col min="8" max="8" width="14.28515625" bestFit="1" customWidth="1"/>
  </cols>
  <sheetData>
    <row r="1" spans="1:8" ht="18.7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8" ht="17.25" x14ac:dyDescent="0.35">
      <c r="A2" s="5"/>
      <c r="B2" s="6"/>
      <c r="C2" s="7" t="s">
        <v>55</v>
      </c>
      <c r="D2" s="7"/>
      <c r="E2" s="8"/>
      <c r="F2" s="2"/>
      <c r="G2" s="6"/>
      <c r="H2" s="7" t="s">
        <v>55</v>
      </c>
    </row>
    <row r="3" spans="1:8" ht="15.75" x14ac:dyDescent="0.25">
      <c r="A3" s="9" t="s">
        <v>4</v>
      </c>
      <c r="B3" s="10">
        <v>43757</v>
      </c>
      <c r="C3" s="11">
        <f>Oct!C9</f>
        <v>24098.159999999996</v>
      </c>
      <c r="D3" s="11"/>
      <c r="E3" s="12"/>
      <c r="F3" s="9" t="s">
        <v>4</v>
      </c>
      <c r="G3" s="10">
        <v>43770</v>
      </c>
      <c r="H3" s="11">
        <f>Sep!H9</f>
        <v>9723.15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4"/>
    </row>
    <row r="5" spans="1:8" ht="15.75" x14ac:dyDescent="0.25">
      <c r="A5" s="9" t="s">
        <v>5</v>
      </c>
      <c r="B5" s="10"/>
      <c r="C5" s="14">
        <f>C14</f>
        <v>1696.15</v>
      </c>
      <c r="D5" s="14"/>
      <c r="E5" s="15"/>
      <c r="F5" s="9" t="s">
        <v>5</v>
      </c>
      <c r="G5" s="10"/>
      <c r="H5" s="14">
        <f>H14</f>
        <v>942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B7" s="10"/>
      <c r="C7" s="16">
        <f>C22</f>
        <v>1411</v>
      </c>
      <c r="D7" s="16"/>
      <c r="E7" s="17"/>
      <c r="F7" s="9" t="s">
        <v>6</v>
      </c>
      <c r="H7" s="16">
        <f>H22</f>
        <v>187.98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43789</v>
      </c>
      <c r="C9" s="52">
        <f>C3+C5-C7</f>
        <v>24383.309999999998</v>
      </c>
      <c r="D9" s="19"/>
      <c r="E9" s="20"/>
      <c r="F9" s="9" t="s">
        <v>7</v>
      </c>
      <c r="G9" s="10">
        <v>43798</v>
      </c>
      <c r="H9" s="52">
        <f>H3+H5-H7</f>
        <v>10477.17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8" ht="15.75" x14ac:dyDescent="0.25">
      <c r="A12" s="2" t="s">
        <v>12</v>
      </c>
      <c r="B12" s="23">
        <v>43784</v>
      </c>
      <c r="C12" s="14">
        <v>1696.15</v>
      </c>
      <c r="D12" s="14" t="s">
        <v>230</v>
      </c>
      <c r="E12" s="15"/>
      <c r="F12" s="24" t="s">
        <v>25</v>
      </c>
      <c r="G12" s="23">
        <v>43787</v>
      </c>
      <c r="H12" s="14">
        <v>942</v>
      </c>
    </row>
    <row r="13" spans="1:8" ht="15.75" x14ac:dyDescent="0.25">
      <c r="A13" s="5"/>
      <c r="B13" s="23"/>
      <c r="C13" s="14"/>
      <c r="D13" s="14"/>
      <c r="E13" s="15"/>
      <c r="F13" s="2"/>
      <c r="G13" s="23"/>
      <c r="H13" s="14"/>
    </row>
    <row r="14" spans="1:8" ht="16.5" thickBot="1" x14ac:dyDescent="0.3">
      <c r="A14" s="9" t="s">
        <v>13</v>
      </c>
      <c r="B14" s="23"/>
      <c r="C14" s="18">
        <f>SUM(C12:C13)</f>
        <v>1696.15</v>
      </c>
      <c r="D14" s="19"/>
      <c r="E14" s="20"/>
      <c r="F14" s="9" t="s">
        <v>13</v>
      </c>
      <c r="G14" s="23"/>
      <c r="H14" s="18">
        <f>SUM(H12:H13)</f>
        <v>942</v>
      </c>
    </row>
    <row r="15" spans="1:8" ht="16.5" thickTop="1" x14ac:dyDescent="0.25">
      <c r="A15" s="5"/>
      <c r="B15" s="23"/>
      <c r="C15" s="14"/>
      <c r="D15" s="14"/>
      <c r="E15" s="15"/>
      <c r="F15" s="2"/>
      <c r="G15" s="23"/>
      <c r="H15" s="14"/>
    </row>
    <row r="16" spans="1:8" ht="17.25" x14ac:dyDescent="0.35">
      <c r="A16" s="21" t="s">
        <v>14</v>
      </c>
      <c r="B16" s="10" t="s">
        <v>9</v>
      </c>
      <c r="C16" s="7" t="s">
        <v>10</v>
      </c>
      <c r="D16" s="7"/>
      <c r="E16" s="8"/>
      <c r="F16" s="22" t="s">
        <v>15</v>
      </c>
      <c r="G16" s="10" t="s">
        <v>9</v>
      </c>
      <c r="H16" s="7" t="s">
        <v>10</v>
      </c>
    </row>
    <row r="17" spans="1:9" ht="15.75" x14ac:dyDescent="0.25">
      <c r="A17" s="2" t="s">
        <v>56</v>
      </c>
      <c r="B17" s="23">
        <v>43770</v>
      </c>
      <c r="C17" s="14">
        <v>578</v>
      </c>
      <c r="D17" s="14" t="s">
        <v>228</v>
      </c>
      <c r="E17" s="15"/>
      <c r="F17" s="2" t="s">
        <v>57</v>
      </c>
      <c r="G17" s="23">
        <v>43773</v>
      </c>
      <c r="H17" s="14">
        <v>149.97999999999999</v>
      </c>
      <c r="I17" t="s">
        <v>261</v>
      </c>
    </row>
    <row r="18" spans="1:9" ht="15.75" x14ac:dyDescent="0.25">
      <c r="A18" s="2" t="s">
        <v>58</v>
      </c>
      <c r="B18" s="23">
        <v>43775</v>
      </c>
      <c r="C18" s="14">
        <v>682</v>
      </c>
      <c r="D18" s="14" t="s">
        <v>228</v>
      </c>
      <c r="E18" s="15"/>
      <c r="F18" s="2" t="s">
        <v>59</v>
      </c>
      <c r="G18" s="23">
        <v>43782</v>
      </c>
      <c r="H18" s="14">
        <v>38</v>
      </c>
      <c r="I18" t="s">
        <v>263</v>
      </c>
    </row>
    <row r="19" spans="1:9" ht="15.75" x14ac:dyDescent="0.25">
      <c r="A19" s="2" t="s">
        <v>60</v>
      </c>
      <c r="B19" s="23">
        <v>43774</v>
      </c>
      <c r="C19" s="14">
        <v>10</v>
      </c>
      <c r="D19" s="14" t="s">
        <v>227</v>
      </c>
      <c r="E19" s="15"/>
      <c r="F19" s="2"/>
      <c r="G19" s="23"/>
      <c r="H19" s="14"/>
    </row>
    <row r="20" spans="1:9" ht="15.75" x14ac:dyDescent="0.25">
      <c r="A20" s="2" t="s">
        <v>21</v>
      </c>
      <c r="B20" s="23">
        <v>43773</v>
      </c>
      <c r="C20" s="14">
        <v>141</v>
      </c>
      <c r="D20" s="14" t="s">
        <v>226</v>
      </c>
      <c r="E20" s="15"/>
      <c r="F20" s="2"/>
      <c r="G20" s="23"/>
      <c r="H20" s="14"/>
    </row>
    <row r="21" spans="1:9" ht="15.75" x14ac:dyDescent="0.25">
      <c r="A21" s="5"/>
      <c r="B21" s="23"/>
      <c r="C21" s="14"/>
      <c r="D21" s="14"/>
      <c r="E21" s="15"/>
      <c r="F21" s="2"/>
      <c r="G21" s="23"/>
      <c r="H21" s="14"/>
    </row>
    <row r="22" spans="1:9" ht="16.5" thickBot="1" x14ac:dyDescent="0.3">
      <c r="A22" s="9" t="s">
        <v>22</v>
      </c>
      <c r="B22" s="23"/>
      <c r="C22" s="18">
        <f>SUM(C17:C21)</f>
        <v>1411</v>
      </c>
      <c r="D22" s="19"/>
      <c r="E22" s="20"/>
      <c r="F22" s="9" t="s">
        <v>22</v>
      </c>
      <c r="G22" s="23"/>
      <c r="H22" s="18">
        <f>SUM(H17:H21)</f>
        <v>187.98</v>
      </c>
    </row>
    <row r="23" spans="1:9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30.7109375" bestFit="1" customWidth="1"/>
    <col min="7" max="7" width="8.7109375" bestFit="1" customWidth="1"/>
    <col min="8" max="8" width="14.28515625" bestFit="1" customWidth="1"/>
  </cols>
  <sheetData>
    <row r="1" spans="1:8" ht="21.7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8" ht="17.25" x14ac:dyDescent="0.35">
      <c r="A2" s="5"/>
      <c r="B2" s="6"/>
      <c r="C2" s="7" t="s">
        <v>61</v>
      </c>
      <c r="D2" s="7"/>
      <c r="E2" s="8"/>
      <c r="F2" s="2"/>
      <c r="G2" s="6"/>
      <c r="H2" s="7" t="s">
        <v>61</v>
      </c>
    </row>
    <row r="3" spans="1:8" ht="15.75" x14ac:dyDescent="0.25">
      <c r="A3" s="9" t="s">
        <v>4</v>
      </c>
      <c r="B3" s="10">
        <v>43790</v>
      </c>
      <c r="C3" s="11">
        <f>Nov!C9</f>
        <v>24383.309999999998</v>
      </c>
      <c r="D3" s="11"/>
      <c r="E3" s="12"/>
      <c r="F3" s="9" t="s">
        <v>4</v>
      </c>
      <c r="G3" s="10">
        <v>43799</v>
      </c>
      <c r="H3" s="11">
        <f>Nov!H9</f>
        <v>10477.17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4"/>
    </row>
    <row r="5" spans="1:8" ht="15.75" x14ac:dyDescent="0.25">
      <c r="A5" s="9" t="s">
        <v>5</v>
      </c>
      <c r="B5" s="10"/>
      <c r="C5" s="14">
        <f>C13</f>
        <v>0</v>
      </c>
      <c r="D5" s="14"/>
      <c r="E5" s="15"/>
      <c r="F5" s="9" t="s">
        <v>5</v>
      </c>
      <c r="G5" s="10"/>
      <c r="H5" s="14">
        <f>H13</f>
        <v>0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B7" s="10"/>
      <c r="C7" s="16">
        <f>C26</f>
        <v>2199.5300000000002</v>
      </c>
      <c r="D7" s="16"/>
      <c r="E7" s="17"/>
      <c r="F7" s="9" t="s">
        <v>6</v>
      </c>
      <c r="H7" s="16">
        <f>H26</f>
        <v>0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43817</v>
      </c>
      <c r="C9" s="52">
        <f>C3+C5-C7</f>
        <v>22183.78</v>
      </c>
      <c r="D9" s="19"/>
      <c r="E9" s="20"/>
      <c r="F9" s="9" t="s">
        <v>7</v>
      </c>
      <c r="G9" s="10">
        <v>43830</v>
      </c>
      <c r="H9" s="52">
        <f>H3+H5-H7</f>
        <v>10477.17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1" t="s">
        <v>8</v>
      </c>
      <c r="G11" s="10" t="s">
        <v>9</v>
      </c>
      <c r="H11" s="7" t="s">
        <v>10</v>
      </c>
    </row>
    <row r="12" spans="1:8" ht="15.75" x14ac:dyDescent="0.25">
      <c r="A12" s="5"/>
      <c r="B12" s="23"/>
      <c r="C12" s="14"/>
      <c r="D12" s="14"/>
      <c r="E12" s="15"/>
      <c r="F12" s="2"/>
      <c r="G12" s="23"/>
      <c r="H12" s="14"/>
    </row>
    <row r="13" spans="1:8" ht="16.5" thickBot="1" x14ac:dyDescent="0.3">
      <c r="A13" s="9" t="s">
        <v>13</v>
      </c>
      <c r="B13" s="23"/>
      <c r="C13" s="18">
        <f>SUM(C12:C12)</f>
        <v>0</v>
      </c>
      <c r="D13" s="19"/>
      <c r="E13" s="20"/>
      <c r="F13" s="9" t="s">
        <v>13</v>
      </c>
      <c r="G13" s="23"/>
      <c r="H13" s="18">
        <f>SUM(H12:H12)</f>
        <v>0</v>
      </c>
    </row>
    <row r="14" spans="1:8" ht="16.5" thickTop="1" x14ac:dyDescent="0.25">
      <c r="A14" s="5"/>
      <c r="B14" s="23"/>
      <c r="C14" s="14"/>
      <c r="D14" s="14"/>
      <c r="E14" s="15"/>
      <c r="F14" s="2"/>
      <c r="G14" s="23"/>
      <c r="H14" s="14"/>
    </row>
    <row r="15" spans="1:8" ht="17.25" x14ac:dyDescent="0.35">
      <c r="A15" s="21" t="s">
        <v>14</v>
      </c>
      <c r="B15" s="10" t="s">
        <v>9</v>
      </c>
      <c r="C15" s="7" t="s">
        <v>10</v>
      </c>
      <c r="D15" s="7"/>
      <c r="E15" s="8"/>
      <c r="F15" s="21" t="s">
        <v>14</v>
      </c>
      <c r="G15" s="10" t="s">
        <v>9</v>
      </c>
      <c r="H15" s="7" t="s">
        <v>10</v>
      </c>
    </row>
    <row r="16" spans="1:8" ht="15.75" x14ac:dyDescent="0.25">
      <c r="A16" s="2" t="s">
        <v>62</v>
      </c>
      <c r="B16" s="23">
        <v>43798</v>
      </c>
      <c r="C16" s="14">
        <v>782</v>
      </c>
      <c r="D16" s="14" t="s">
        <v>239</v>
      </c>
      <c r="E16" s="15"/>
      <c r="F16" s="2"/>
      <c r="G16" s="23"/>
      <c r="H16" s="14">
        <v>0</v>
      </c>
    </row>
    <row r="17" spans="1:8" ht="15.75" x14ac:dyDescent="0.25">
      <c r="A17" s="2" t="s">
        <v>63</v>
      </c>
      <c r="B17" s="23">
        <v>43795</v>
      </c>
      <c r="C17" s="14">
        <v>76.61</v>
      </c>
      <c r="D17" s="14" t="s">
        <v>240</v>
      </c>
      <c r="E17" s="15"/>
      <c r="F17" s="2"/>
      <c r="G17" s="23"/>
      <c r="H17" s="14"/>
    </row>
    <row r="18" spans="1:8" ht="15.75" x14ac:dyDescent="0.25">
      <c r="A18" s="2" t="s">
        <v>64</v>
      </c>
      <c r="B18" s="23">
        <v>43809</v>
      </c>
      <c r="C18" s="14">
        <v>682</v>
      </c>
      <c r="D18" s="14" t="s">
        <v>228</v>
      </c>
      <c r="E18" s="15"/>
      <c r="F18" s="2"/>
      <c r="G18" s="23"/>
      <c r="H18" s="14"/>
    </row>
    <row r="19" spans="1:8" ht="15.75" x14ac:dyDescent="0.25">
      <c r="A19" s="2" t="s">
        <v>65</v>
      </c>
      <c r="B19" s="23">
        <v>43812</v>
      </c>
      <c r="C19" s="14">
        <v>58</v>
      </c>
      <c r="D19" s="14" t="s">
        <v>227</v>
      </c>
      <c r="E19" s="15"/>
      <c r="F19" s="2"/>
      <c r="G19" s="23"/>
      <c r="H19" s="14"/>
    </row>
    <row r="20" spans="1:8" ht="15.75" x14ac:dyDescent="0.25">
      <c r="A20" s="2" t="s">
        <v>66</v>
      </c>
      <c r="B20" s="23">
        <v>43808</v>
      </c>
      <c r="C20" s="14">
        <v>339.6</v>
      </c>
      <c r="D20" s="14" t="s">
        <v>241</v>
      </c>
      <c r="E20" s="15"/>
      <c r="F20" s="2"/>
      <c r="G20" s="23"/>
      <c r="H20" s="14"/>
    </row>
    <row r="21" spans="1:8" ht="15.75" x14ac:dyDescent="0.25">
      <c r="A21" s="2" t="s">
        <v>67</v>
      </c>
      <c r="B21" s="23">
        <v>43817</v>
      </c>
      <c r="C21" s="14">
        <v>34.700000000000003</v>
      </c>
      <c r="D21" s="14" t="s">
        <v>214</v>
      </c>
      <c r="E21" s="15"/>
      <c r="F21" s="2"/>
      <c r="G21" s="23"/>
      <c r="H21" s="14"/>
    </row>
    <row r="22" spans="1:8" ht="15.75" x14ac:dyDescent="0.25">
      <c r="A22" s="93" t="s">
        <v>242</v>
      </c>
      <c r="B22" s="23">
        <v>43808</v>
      </c>
      <c r="C22" s="14">
        <v>20</v>
      </c>
      <c r="D22" s="14" t="s">
        <v>243</v>
      </c>
      <c r="E22" s="15"/>
      <c r="F22" s="2"/>
      <c r="G22" s="23"/>
      <c r="H22" s="14"/>
    </row>
    <row r="23" spans="1:8" ht="15.75" x14ac:dyDescent="0.25">
      <c r="A23" s="2" t="s">
        <v>68</v>
      </c>
      <c r="B23" s="23">
        <v>43812</v>
      </c>
      <c r="C23" s="14">
        <v>65.62</v>
      </c>
      <c r="D23" s="14" t="s">
        <v>215</v>
      </c>
      <c r="E23" s="15"/>
      <c r="F23" s="2"/>
      <c r="G23" s="23"/>
      <c r="H23" s="14"/>
    </row>
    <row r="24" spans="1:8" ht="15.75" x14ac:dyDescent="0.25">
      <c r="A24" s="2" t="s">
        <v>21</v>
      </c>
      <c r="B24" s="23">
        <v>43804</v>
      </c>
      <c r="C24" s="14">
        <v>141</v>
      </c>
      <c r="D24" s="14" t="s">
        <v>226</v>
      </c>
      <c r="E24" s="15"/>
      <c r="F24" s="2"/>
      <c r="G24" s="23"/>
      <c r="H24" s="14"/>
    </row>
    <row r="25" spans="1:8" ht="15.75" x14ac:dyDescent="0.25">
      <c r="A25" s="5"/>
      <c r="B25" s="23"/>
      <c r="C25" s="14"/>
      <c r="D25" s="14"/>
      <c r="E25" s="15"/>
      <c r="F25" s="2"/>
      <c r="G25" s="23"/>
      <c r="H25" s="14"/>
    </row>
    <row r="26" spans="1:8" ht="16.5" thickBot="1" x14ac:dyDescent="0.3">
      <c r="A26" s="9" t="s">
        <v>22</v>
      </c>
      <c r="B26" s="23"/>
      <c r="C26" s="18">
        <f>SUM(C16:C25)</f>
        <v>2199.5300000000002</v>
      </c>
      <c r="D26" s="19"/>
      <c r="E26" s="20"/>
      <c r="F26" s="9" t="s">
        <v>22</v>
      </c>
      <c r="G26" s="23"/>
      <c r="H26" s="18">
        <f>SUM(H16:H25)</f>
        <v>0</v>
      </c>
    </row>
    <row r="27" spans="1:8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8.75" customHeight="1" x14ac:dyDescent="0.25"/>
  <cols>
    <col min="1" max="1" width="33.7109375" bestFit="1" customWidth="1"/>
    <col min="2" max="2" width="12.710937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4.28515625" bestFit="1" customWidth="1"/>
  </cols>
  <sheetData>
    <row r="1" spans="1:8" ht="18.75" customHeight="1" x14ac:dyDescent="0.25">
      <c r="A1" s="1" t="s">
        <v>69</v>
      </c>
      <c r="B1" s="2"/>
      <c r="C1" s="3">
        <v>2020</v>
      </c>
      <c r="D1" s="2"/>
      <c r="E1" s="4"/>
      <c r="F1" s="1" t="s">
        <v>3</v>
      </c>
      <c r="G1" s="2"/>
      <c r="H1" s="3">
        <v>2020</v>
      </c>
    </row>
    <row r="2" spans="1:8" ht="18.75" customHeight="1" x14ac:dyDescent="0.35">
      <c r="A2" s="5"/>
      <c r="B2" s="6"/>
      <c r="C2" s="7" t="s">
        <v>70</v>
      </c>
      <c r="D2" s="7"/>
      <c r="E2" s="8"/>
      <c r="F2" s="2"/>
      <c r="G2" s="6"/>
      <c r="H2" s="7" t="s">
        <v>70</v>
      </c>
    </row>
    <row r="3" spans="1:8" ht="18.75" customHeight="1" x14ac:dyDescent="0.25">
      <c r="A3" s="9" t="s">
        <v>4</v>
      </c>
      <c r="B3" s="28">
        <v>43818</v>
      </c>
      <c r="C3" s="11">
        <f>Dec!C9</f>
        <v>22183.78</v>
      </c>
      <c r="D3" s="11"/>
      <c r="E3" s="12"/>
      <c r="F3" s="9" t="s">
        <v>4</v>
      </c>
      <c r="G3" s="10">
        <v>43831</v>
      </c>
      <c r="H3" s="11">
        <f>Dec!H9</f>
        <v>10477.17</v>
      </c>
    </row>
    <row r="4" spans="1:8" ht="18.75" customHeight="1" x14ac:dyDescent="0.25">
      <c r="A4" s="9"/>
      <c r="B4" s="10"/>
      <c r="C4" s="14"/>
      <c r="D4" s="14"/>
      <c r="E4" s="15"/>
      <c r="F4" s="9"/>
      <c r="G4" s="10"/>
      <c r="H4" s="14"/>
    </row>
    <row r="5" spans="1:8" ht="18.75" customHeight="1" x14ac:dyDescent="0.25">
      <c r="A5" s="9" t="s">
        <v>5</v>
      </c>
      <c r="B5" s="10"/>
      <c r="C5" s="14">
        <f>C15</f>
        <v>3772.85</v>
      </c>
      <c r="D5" s="14"/>
      <c r="E5" s="15"/>
      <c r="F5" s="9" t="s">
        <v>5</v>
      </c>
      <c r="G5" s="10"/>
      <c r="H5" s="14">
        <f>H15</f>
        <v>6428.06</v>
      </c>
    </row>
    <row r="6" spans="1:8" ht="18.75" customHeight="1" x14ac:dyDescent="0.25">
      <c r="A6" s="9"/>
      <c r="B6" s="10"/>
      <c r="C6" s="14"/>
      <c r="D6" s="14"/>
      <c r="E6" s="15"/>
      <c r="F6" s="9"/>
      <c r="G6" s="10"/>
      <c r="H6" s="14"/>
    </row>
    <row r="7" spans="1:8" ht="18.75" customHeight="1" x14ac:dyDescent="0.25">
      <c r="A7" s="9" t="s">
        <v>6</v>
      </c>
      <c r="B7" s="2"/>
      <c r="C7" s="16">
        <f>C25</f>
        <v>1333.12</v>
      </c>
      <c r="D7" s="16"/>
      <c r="E7" s="17"/>
      <c r="F7" s="9" t="s">
        <v>6</v>
      </c>
      <c r="G7" s="2"/>
      <c r="H7" s="16">
        <f>H25</f>
        <v>0</v>
      </c>
    </row>
    <row r="8" spans="1:8" ht="18.75" customHeight="1" x14ac:dyDescent="0.25">
      <c r="A8" s="9"/>
      <c r="B8" s="10"/>
      <c r="C8" s="14"/>
      <c r="D8" s="14"/>
      <c r="E8" s="15"/>
      <c r="F8" s="9"/>
      <c r="G8" s="10"/>
      <c r="H8" s="14"/>
    </row>
    <row r="9" spans="1:8" ht="18.75" customHeight="1" thickBot="1" x14ac:dyDescent="0.3">
      <c r="A9" s="9" t="s">
        <v>7</v>
      </c>
      <c r="B9" s="10">
        <v>43851</v>
      </c>
      <c r="C9" s="52">
        <f>C3+C5-C7</f>
        <v>24623.51</v>
      </c>
      <c r="D9" s="19"/>
      <c r="E9" s="20"/>
      <c r="F9" s="9" t="s">
        <v>7</v>
      </c>
      <c r="G9" s="10">
        <v>43850</v>
      </c>
      <c r="H9" s="52">
        <f>H3+H5-H7</f>
        <v>16905.23</v>
      </c>
    </row>
    <row r="10" spans="1:8" ht="18.75" customHeight="1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8.75" customHeight="1" x14ac:dyDescent="0.35">
      <c r="A11" s="21" t="s">
        <v>8</v>
      </c>
      <c r="B11" s="10" t="s">
        <v>9</v>
      </c>
      <c r="C11" s="7" t="s">
        <v>10</v>
      </c>
      <c r="D11" s="7"/>
      <c r="E11" s="8"/>
      <c r="F11" s="21" t="s">
        <v>8</v>
      </c>
      <c r="G11" s="10" t="s">
        <v>9</v>
      </c>
      <c r="H11" s="7" t="s">
        <v>10</v>
      </c>
    </row>
    <row r="12" spans="1:8" ht="18.75" customHeight="1" x14ac:dyDescent="0.25">
      <c r="A12" s="27" t="s">
        <v>12</v>
      </c>
      <c r="B12" s="29">
        <v>43819</v>
      </c>
      <c r="C12" s="14">
        <v>2075.5</v>
      </c>
      <c r="D12" s="14" t="s">
        <v>230</v>
      </c>
      <c r="E12" s="15"/>
      <c r="F12" s="2" t="s">
        <v>71</v>
      </c>
      <c r="G12" s="23">
        <v>43836</v>
      </c>
      <c r="H12" s="14">
        <v>6428.06</v>
      </c>
    </row>
    <row r="13" spans="1:8" ht="18.75" customHeight="1" x14ac:dyDescent="0.25">
      <c r="A13" s="27" t="s">
        <v>12</v>
      </c>
      <c r="B13" s="23">
        <v>43847</v>
      </c>
      <c r="C13" s="14">
        <v>1697.35</v>
      </c>
      <c r="D13" s="14" t="s">
        <v>230</v>
      </c>
      <c r="E13" s="15"/>
      <c r="F13" s="24"/>
      <c r="G13" s="23"/>
      <c r="H13" s="14"/>
    </row>
    <row r="14" spans="1:8" ht="18.75" customHeight="1" x14ac:dyDescent="0.25">
      <c r="A14" s="5"/>
      <c r="B14" s="23"/>
      <c r="C14" s="14"/>
      <c r="D14" s="14"/>
      <c r="E14" s="15"/>
      <c r="F14" s="2"/>
      <c r="G14" s="23"/>
      <c r="H14" s="14"/>
    </row>
    <row r="15" spans="1:8" ht="18.75" customHeight="1" thickBot="1" x14ac:dyDescent="0.3">
      <c r="A15" s="9" t="s">
        <v>13</v>
      </c>
      <c r="B15" s="23"/>
      <c r="C15" s="18">
        <f>SUM(C12:C14)</f>
        <v>3772.85</v>
      </c>
      <c r="D15" s="19"/>
      <c r="E15" s="20"/>
      <c r="F15" s="9" t="s">
        <v>13</v>
      </c>
      <c r="G15" s="23"/>
      <c r="H15" s="18">
        <f>SUM(H12:H14)</f>
        <v>6428.06</v>
      </c>
    </row>
    <row r="16" spans="1:8" ht="18.75" customHeight="1" thickTop="1" x14ac:dyDescent="0.25">
      <c r="A16" s="5"/>
      <c r="B16" s="23"/>
      <c r="C16" s="14"/>
      <c r="D16" s="14"/>
      <c r="E16" s="15"/>
      <c r="F16" s="2"/>
      <c r="G16" s="23"/>
      <c r="H16" s="14"/>
    </row>
    <row r="17" spans="1:8" ht="18.75" customHeight="1" x14ac:dyDescent="0.35">
      <c r="A17" s="21" t="s">
        <v>14</v>
      </c>
      <c r="B17" s="10" t="s">
        <v>9</v>
      </c>
      <c r="C17" s="7" t="s">
        <v>10</v>
      </c>
      <c r="D17" s="7"/>
      <c r="E17" s="8"/>
      <c r="F17" s="21" t="s">
        <v>14</v>
      </c>
      <c r="G17" s="10" t="s">
        <v>9</v>
      </c>
      <c r="H17" s="7" t="s">
        <v>10</v>
      </c>
    </row>
    <row r="18" spans="1:8" ht="18.75" customHeight="1" x14ac:dyDescent="0.25">
      <c r="A18" s="5" t="s">
        <v>72</v>
      </c>
      <c r="B18" s="29">
        <v>43830</v>
      </c>
      <c r="C18" s="14">
        <v>744</v>
      </c>
      <c r="D18" s="14" t="s">
        <v>228</v>
      </c>
      <c r="E18" s="15"/>
      <c r="F18" s="2"/>
      <c r="G18" s="23"/>
      <c r="H18" s="14">
        <v>0</v>
      </c>
    </row>
    <row r="19" spans="1:8" ht="18.75" customHeight="1" x14ac:dyDescent="0.25">
      <c r="A19" s="5" t="s">
        <v>73</v>
      </c>
      <c r="B19" s="23">
        <v>43832</v>
      </c>
      <c r="C19" s="14">
        <v>50</v>
      </c>
      <c r="D19" s="14" t="s">
        <v>227</v>
      </c>
      <c r="E19" s="15"/>
      <c r="F19" s="2"/>
      <c r="G19" s="23"/>
      <c r="H19" s="14"/>
    </row>
    <row r="20" spans="1:8" ht="18.75" customHeight="1" x14ac:dyDescent="0.25">
      <c r="A20" s="5" t="s">
        <v>74</v>
      </c>
      <c r="B20" s="23">
        <v>43835</v>
      </c>
      <c r="C20" s="14">
        <v>66</v>
      </c>
      <c r="D20" s="14" t="s">
        <v>240</v>
      </c>
      <c r="E20" s="15"/>
      <c r="F20" s="2"/>
      <c r="G20" s="23"/>
      <c r="H20" s="14"/>
    </row>
    <row r="21" spans="1:8" ht="15.75" x14ac:dyDescent="0.25">
      <c r="A21" s="5" t="s">
        <v>75</v>
      </c>
      <c r="B21" s="23">
        <v>43838</v>
      </c>
      <c r="C21" s="14">
        <v>324.52</v>
      </c>
      <c r="D21" s="14" t="s">
        <v>216</v>
      </c>
      <c r="E21" s="15"/>
      <c r="F21" s="2"/>
      <c r="G21" s="23"/>
      <c r="H21" s="14"/>
    </row>
    <row r="22" spans="1:8" ht="18.75" customHeight="1" x14ac:dyDescent="0.25">
      <c r="A22" s="5" t="s">
        <v>76</v>
      </c>
      <c r="B22" s="23">
        <v>43836</v>
      </c>
      <c r="C22" s="14">
        <v>7.6</v>
      </c>
      <c r="D22" s="14" t="s">
        <v>214</v>
      </c>
      <c r="E22" s="15"/>
      <c r="F22" s="2"/>
      <c r="G22" s="23"/>
      <c r="H22" s="14"/>
    </row>
    <row r="23" spans="1:8" ht="18.75" customHeight="1" x14ac:dyDescent="0.25">
      <c r="A23" s="5" t="s">
        <v>77</v>
      </c>
      <c r="B23" s="23">
        <v>43836</v>
      </c>
      <c r="C23" s="14">
        <v>141</v>
      </c>
      <c r="D23" s="14" t="s">
        <v>226</v>
      </c>
      <c r="E23" s="15"/>
      <c r="F23" s="2"/>
      <c r="G23" s="23"/>
      <c r="H23" s="14"/>
    </row>
    <row r="24" spans="1:8" ht="18.75" customHeight="1" x14ac:dyDescent="0.25">
      <c r="A24" s="5"/>
      <c r="B24" s="23"/>
      <c r="C24" s="14"/>
      <c r="D24" s="14"/>
      <c r="E24" s="15"/>
      <c r="F24" s="2"/>
      <c r="G24" s="23"/>
      <c r="H24" s="14"/>
    </row>
    <row r="25" spans="1:8" ht="18.75" customHeight="1" thickBot="1" x14ac:dyDescent="0.3">
      <c r="A25" s="9" t="s">
        <v>22</v>
      </c>
      <c r="B25" s="23"/>
      <c r="C25" s="18">
        <f>SUM(C18:C24)</f>
        <v>1333.12</v>
      </c>
      <c r="D25" s="19"/>
      <c r="E25" s="20"/>
      <c r="F25" s="9" t="s">
        <v>22</v>
      </c>
      <c r="G25" s="23"/>
      <c r="H25" s="18">
        <f>SUM(H18:H24)</f>
        <v>0</v>
      </c>
    </row>
    <row r="26" spans="1:8" ht="18.75" customHeight="1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5" x14ac:dyDescent="0.2"/>
  <cols>
    <col min="1" max="1" width="30.7109375" style="2" bestFit="1" customWidth="1"/>
    <col min="2" max="2" width="8.5703125" style="2" bestFit="1" customWidth="1"/>
    <col min="3" max="3" width="14.28515625" style="2" bestFit="1" customWidth="1"/>
    <col min="4" max="5" width="9.140625" style="2"/>
    <col min="6" max="6" width="25.42578125" style="2" bestFit="1" customWidth="1"/>
    <col min="7" max="7" width="8.7109375" style="2" bestFit="1" customWidth="1"/>
    <col min="8" max="8" width="14.28515625" style="2" bestFit="1" customWidth="1"/>
    <col min="9" max="11" width="9.140625" style="2"/>
    <col min="12" max="12" width="15.5703125" style="2" customWidth="1"/>
    <col min="13" max="16384" width="9.140625" style="2"/>
  </cols>
  <sheetData>
    <row r="1" spans="1:8" ht="15.75" x14ac:dyDescent="0.25">
      <c r="A1" s="1" t="s">
        <v>69</v>
      </c>
      <c r="C1" s="3">
        <v>2020</v>
      </c>
      <c r="E1" s="4"/>
      <c r="F1" s="1" t="s">
        <v>3</v>
      </c>
      <c r="H1" s="3">
        <v>2020</v>
      </c>
    </row>
    <row r="2" spans="1:8" ht="17.25" x14ac:dyDescent="0.35">
      <c r="A2" s="5"/>
      <c r="B2" s="6"/>
      <c r="C2" s="7" t="s">
        <v>78</v>
      </c>
      <c r="D2" s="7"/>
      <c r="E2" s="8"/>
      <c r="G2" s="6"/>
      <c r="H2" s="7" t="s">
        <v>78</v>
      </c>
    </row>
    <row r="3" spans="1:8" ht="15.75" x14ac:dyDescent="0.25">
      <c r="A3" s="9" t="s">
        <v>4</v>
      </c>
      <c r="B3" s="10">
        <v>43852</v>
      </c>
      <c r="C3" s="11">
        <f>Jan!C9</f>
        <v>24623.51</v>
      </c>
      <c r="D3" s="11"/>
      <c r="E3" s="12"/>
      <c r="F3" s="9" t="s">
        <v>4</v>
      </c>
      <c r="G3" s="10">
        <v>43862</v>
      </c>
      <c r="H3" s="11">
        <f>Jan!H9</f>
        <v>16905.23</v>
      </c>
    </row>
    <row r="4" spans="1:8" x14ac:dyDescent="0.2">
      <c r="A4" s="9"/>
      <c r="B4" s="10"/>
      <c r="C4" s="84"/>
      <c r="D4" s="14"/>
      <c r="E4" s="15"/>
      <c r="F4" s="9"/>
      <c r="G4" s="10"/>
      <c r="H4" s="53"/>
    </row>
    <row r="5" spans="1:8" x14ac:dyDescent="0.2">
      <c r="A5" s="9" t="s">
        <v>5</v>
      </c>
      <c r="B5" s="10"/>
      <c r="C5" s="14">
        <f>C25</f>
        <v>640</v>
      </c>
      <c r="D5" s="14"/>
      <c r="E5" s="15"/>
      <c r="F5" s="9" t="s">
        <v>5</v>
      </c>
      <c r="G5" s="10"/>
      <c r="H5" s="14">
        <f>H25</f>
        <v>6849.09</v>
      </c>
    </row>
    <row r="6" spans="1:8" x14ac:dyDescent="0.2">
      <c r="A6" s="9"/>
      <c r="B6" s="10"/>
      <c r="C6" s="14"/>
      <c r="D6" s="14"/>
      <c r="E6" s="15"/>
      <c r="F6" s="9"/>
      <c r="G6" s="10"/>
      <c r="H6" s="14"/>
    </row>
    <row r="7" spans="1:8" x14ac:dyDescent="0.2">
      <c r="A7" s="9" t="s">
        <v>6</v>
      </c>
      <c r="C7" s="16">
        <f>C34</f>
        <v>2105.94</v>
      </c>
      <c r="D7" s="16"/>
      <c r="E7" s="17"/>
      <c r="F7" s="9" t="s">
        <v>6</v>
      </c>
      <c r="H7" s="16">
        <f>H34</f>
        <v>3391.4</v>
      </c>
    </row>
    <row r="8" spans="1:8" x14ac:dyDescent="0.2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43881</v>
      </c>
      <c r="C9" s="52">
        <f>C3+C5-C7</f>
        <v>23157.57</v>
      </c>
      <c r="D9" s="19"/>
      <c r="E9" s="20"/>
      <c r="F9" s="9" t="s">
        <v>7</v>
      </c>
      <c r="G9" s="10">
        <v>43850</v>
      </c>
      <c r="H9" s="52">
        <f>H3+H5-H7</f>
        <v>20362.919999999998</v>
      </c>
    </row>
    <row r="10" spans="1:8" ht="15.75" thickTop="1" x14ac:dyDescent="0.2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1" t="s">
        <v>8</v>
      </c>
      <c r="G11" s="10" t="s">
        <v>9</v>
      </c>
      <c r="H11" s="7" t="s">
        <v>10</v>
      </c>
    </row>
    <row r="12" spans="1:8" x14ac:dyDescent="0.2">
      <c r="A12" s="27" t="s">
        <v>79</v>
      </c>
      <c r="B12" s="23">
        <v>43865</v>
      </c>
      <c r="C12" s="14">
        <v>640</v>
      </c>
      <c r="D12" s="14"/>
      <c r="E12" s="15"/>
      <c r="F12" s="2" t="s">
        <v>25</v>
      </c>
      <c r="G12" s="23">
        <v>43873</v>
      </c>
      <c r="H12" s="14">
        <v>50</v>
      </c>
    </row>
    <row r="13" spans="1:8" x14ac:dyDescent="0.2">
      <c r="A13" s="27"/>
      <c r="B13" s="23"/>
      <c r="C13" s="14"/>
      <c r="D13" s="14"/>
      <c r="E13" s="15"/>
      <c r="F13" s="2" t="s">
        <v>80</v>
      </c>
      <c r="G13" s="23">
        <v>43875</v>
      </c>
      <c r="H13" s="14">
        <v>149</v>
      </c>
    </row>
    <row r="14" spans="1:8" x14ac:dyDescent="0.2">
      <c r="A14" s="5"/>
      <c r="B14" s="23"/>
      <c r="C14" s="14"/>
      <c r="D14" s="14"/>
      <c r="E14" s="15"/>
      <c r="F14" s="2" t="s">
        <v>80</v>
      </c>
      <c r="G14" s="23">
        <v>43875</v>
      </c>
      <c r="H14" s="14">
        <v>109</v>
      </c>
    </row>
    <row r="15" spans="1:8" x14ac:dyDescent="0.2">
      <c r="A15" s="5"/>
      <c r="B15" s="23"/>
      <c r="C15" s="14"/>
      <c r="D15" s="14"/>
      <c r="E15" s="15"/>
      <c r="F15" s="2" t="s">
        <v>80</v>
      </c>
      <c r="G15" s="23">
        <v>43875</v>
      </c>
      <c r="H15" s="14">
        <v>50</v>
      </c>
    </row>
    <row r="16" spans="1:8" x14ac:dyDescent="0.2">
      <c r="A16" s="5"/>
      <c r="B16" s="23"/>
      <c r="C16" s="14"/>
      <c r="D16" s="14"/>
      <c r="E16" s="15"/>
      <c r="F16" s="2" t="s">
        <v>80</v>
      </c>
      <c r="G16" s="23">
        <v>43875</v>
      </c>
      <c r="H16" s="14">
        <v>50</v>
      </c>
    </row>
    <row r="17" spans="1:9" x14ac:dyDescent="0.2">
      <c r="A17" s="5"/>
      <c r="B17" s="23"/>
      <c r="C17" s="14"/>
      <c r="D17" s="14"/>
      <c r="E17" s="15"/>
      <c r="F17" s="93" t="s">
        <v>265</v>
      </c>
      <c r="G17" s="23">
        <v>43879</v>
      </c>
      <c r="H17" s="14">
        <v>2243</v>
      </c>
    </row>
    <row r="18" spans="1:9" x14ac:dyDescent="0.2">
      <c r="A18" s="5"/>
      <c r="B18" s="23"/>
      <c r="C18" s="14"/>
      <c r="D18" s="14"/>
      <c r="E18" s="15"/>
      <c r="F18" s="2" t="s">
        <v>80</v>
      </c>
      <c r="G18" s="23">
        <v>43879</v>
      </c>
      <c r="H18" s="14">
        <v>118</v>
      </c>
    </row>
    <row r="19" spans="1:9" x14ac:dyDescent="0.2">
      <c r="A19" s="5"/>
      <c r="B19" s="23"/>
      <c r="C19" s="14"/>
      <c r="D19" s="14"/>
      <c r="E19" s="15"/>
      <c r="F19" s="2" t="s">
        <v>80</v>
      </c>
      <c r="G19" s="23">
        <v>43879</v>
      </c>
      <c r="H19" s="14">
        <v>95</v>
      </c>
    </row>
    <row r="20" spans="1:9" x14ac:dyDescent="0.2">
      <c r="A20" s="5"/>
      <c r="B20" s="23"/>
      <c r="C20" s="14"/>
      <c r="D20" s="14"/>
      <c r="E20" s="15"/>
      <c r="F20" s="2" t="s">
        <v>80</v>
      </c>
      <c r="G20" s="23">
        <v>43879</v>
      </c>
      <c r="H20" s="14">
        <v>95</v>
      </c>
    </row>
    <row r="21" spans="1:9" x14ac:dyDescent="0.2">
      <c r="A21" s="5"/>
      <c r="B21" s="23"/>
      <c r="C21" s="14"/>
      <c r="D21" s="14"/>
      <c r="E21" s="15"/>
      <c r="F21" s="2" t="s">
        <v>80</v>
      </c>
      <c r="G21" s="23">
        <v>43879</v>
      </c>
      <c r="H21" s="14">
        <v>35</v>
      </c>
    </row>
    <row r="22" spans="1:9" x14ac:dyDescent="0.2">
      <c r="A22" s="5"/>
      <c r="B22" s="23"/>
      <c r="C22" s="14"/>
      <c r="D22" s="14"/>
      <c r="E22" s="15"/>
      <c r="F22" s="2" t="s">
        <v>80</v>
      </c>
      <c r="G22" s="23">
        <v>43879</v>
      </c>
      <c r="H22" s="14">
        <v>20</v>
      </c>
    </row>
    <row r="23" spans="1:9" x14ac:dyDescent="0.2">
      <c r="A23" s="5"/>
      <c r="B23" s="23"/>
      <c r="C23" s="14"/>
      <c r="D23" s="14"/>
      <c r="E23" s="15"/>
      <c r="F23" s="2" t="s">
        <v>81</v>
      </c>
      <c r="G23" s="23">
        <v>44095</v>
      </c>
      <c r="H23" s="14">
        <v>3835.09</v>
      </c>
    </row>
    <row r="24" spans="1:9" x14ac:dyDescent="0.2">
      <c r="A24" s="5"/>
      <c r="B24" s="23"/>
      <c r="C24" s="14"/>
      <c r="D24" s="14"/>
      <c r="E24" s="15"/>
      <c r="G24" s="23"/>
      <c r="H24" s="14"/>
    </row>
    <row r="25" spans="1:9" ht="15.75" thickBot="1" x14ac:dyDescent="0.25">
      <c r="A25" s="9" t="s">
        <v>13</v>
      </c>
      <c r="B25" s="23"/>
      <c r="C25" s="18">
        <f>SUM(C12:C24)</f>
        <v>640</v>
      </c>
      <c r="D25" s="19"/>
      <c r="E25" s="20"/>
      <c r="F25" s="9" t="s">
        <v>13</v>
      </c>
      <c r="G25" s="23"/>
      <c r="H25" s="18">
        <f>SUM(H12:H24)</f>
        <v>6849.09</v>
      </c>
    </row>
    <row r="26" spans="1:9" ht="15.75" thickTop="1" x14ac:dyDescent="0.2">
      <c r="A26" s="5"/>
      <c r="B26" s="23"/>
      <c r="C26" s="14"/>
      <c r="D26" s="14"/>
      <c r="E26" s="15"/>
      <c r="G26" s="23"/>
      <c r="H26" s="14"/>
    </row>
    <row r="27" spans="1:9" ht="17.25" x14ac:dyDescent="0.35">
      <c r="A27" s="21" t="s">
        <v>14</v>
      </c>
      <c r="B27" s="10" t="s">
        <v>9</v>
      </c>
      <c r="C27" s="7" t="s">
        <v>10</v>
      </c>
      <c r="D27" s="7"/>
      <c r="E27" s="8"/>
      <c r="F27" s="21" t="s">
        <v>14</v>
      </c>
      <c r="G27" s="10" t="s">
        <v>9</v>
      </c>
      <c r="H27" s="7" t="s">
        <v>10</v>
      </c>
    </row>
    <row r="28" spans="1:9" x14ac:dyDescent="0.2">
      <c r="A28" s="5" t="s">
        <v>82</v>
      </c>
      <c r="B28" s="23">
        <v>43864</v>
      </c>
      <c r="C28" s="14">
        <v>1000</v>
      </c>
      <c r="D28" s="14" t="s">
        <v>229</v>
      </c>
      <c r="E28" s="15"/>
      <c r="F28" s="2" t="s">
        <v>83</v>
      </c>
      <c r="G28" s="23">
        <v>43872</v>
      </c>
      <c r="H28" s="14">
        <v>248</v>
      </c>
    </row>
    <row r="29" spans="1:9" x14ac:dyDescent="0.2">
      <c r="A29" s="5" t="s">
        <v>84</v>
      </c>
      <c r="B29" s="23">
        <v>43858</v>
      </c>
      <c r="C29" s="14">
        <v>807</v>
      </c>
      <c r="D29" s="14" t="s">
        <v>228</v>
      </c>
      <c r="E29" s="15"/>
      <c r="F29" s="2" t="s">
        <v>85</v>
      </c>
      <c r="G29" s="23">
        <v>43875</v>
      </c>
      <c r="H29" s="14">
        <v>2003.4</v>
      </c>
    </row>
    <row r="30" spans="1:9" x14ac:dyDescent="0.2">
      <c r="A30" s="5" t="s">
        <v>86</v>
      </c>
      <c r="B30" s="23">
        <v>43864</v>
      </c>
      <c r="C30" s="14">
        <v>40</v>
      </c>
      <c r="D30" s="14" t="s">
        <v>227</v>
      </c>
      <c r="E30" s="15"/>
      <c r="F30" s="2" t="s">
        <v>87</v>
      </c>
      <c r="G30" s="23">
        <v>43865</v>
      </c>
      <c r="H30" s="66">
        <v>640</v>
      </c>
    </row>
    <row r="31" spans="1:9" x14ac:dyDescent="0.2">
      <c r="A31" s="5" t="s">
        <v>21</v>
      </c>
      <c r="B31" s="23">
        <v>43864</v>
      </c>
      <c r="C31" s="14">
        <v>141</v>
      </c>
      <c r="D31" s="14" t="s">
        <v>226</v>
      </c>
      <c r="E31" s="15"/>
      <c r="F31" s="2" t="s">
        <v>267</v>
      </c>
      <c r="G31" s="23">
        <v>43873</v>
      </c>
      <c r="H31" s="14">
        <v>500</v>
      </c>
      <c r="I31" s="2" t="s">
        <v>259</v>
      </c>
    </row>
    <row r="32" spans="1:9" x14ac:dyDescent="0.2">
      <c r="A32" s="93" t="s">
        <v>244</v>
      </c>
      <c r="B32" s="23">
        <v>43867</v>
      </c>
      <c r="C32" s="14">
        <v>117.94</v>
      </c>
      <c r="D32" s="14" t="s">
        <v>245</v>
      </c>
      <c r="E32" s="15"/>
      <c r="G32" s="23"/>
      <c r="H32" s="14"/>
    </row>
    <row r="33" spans="1:8" x14ac:dyDescent="0.2">
      <c r="A33" s="5"/>
      <c r="B33" s="23"/>
      <c r="C33" s="14"/>
      <c r="D33" s="14"/>
      <c r="E33" s="15"/>
      <c r="G33" s="23"/>
      <c r="H33" s="14"/>
    </row>
    <row r="34" spans="1:8" ht="15.75" thickBot="1" x14ac:dyDescent="0.25">
      <c r="A34" s="9" t="s">
        <v>22</v>
      </c>
      <c r="B34" s="23"/>
      <c r="C34" s="18">
        <f>SUM(C28:C33)</f>
        <v>2105.94</v>
      </c>
      <c r="D34" s="19"/>
      <c r="E34" s="20"/>
      <c r="F34" s="9" t="s">
        <v>22</v>
      </c>
      <c r="G34" s="23"/>
      <c r="H34" s="18">
        <f>SUM(H28:H33)</f>
        <v>3391.4</v>
      </c>
    </row>
    <row r="35" spans="1:8" ht="15.75" thickTop="1" x14ac:dyDescent="0.2">
      <c r="C35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defaultColWidth="9.5703125"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4.7109375" bestFit="1" customWidth="1"/>
    <col min="7" max="7" width="8.42578125" bestFit="1" customWidth="1"/>
    <col min="8" max="8" width="14.28515625" bestFit="1" customWidth="1"/>
  </cols>
  <sheetData>
    <row r="1" spans="1:8" ht="15.75" x14ac:dyDescent="0.25">
      <c r="A1" s="1" t="s">
        <v>69</v>
      </c>
      <c r="B1" s="2"/>
      <c r="C1" s="3">
        <v>2020</v>
      </c>
      <c r="D1" s="2"/>
      <c r="E1" s="4"/>
      <c r="F1" s="1" t="s">
        <v>3</v>
      </c>
      <c r="G1" s="2"/>
      <c r="H1" s="3">
        <v>2020</v>
      </c>
    </row>
    <row r="2" spans="1:8" ht="17.25" x14ac:dyDescent="0.35">
      <c r="A2" s="5"/>
      <c r="B2" s="6"/>
      <c r="C2" s="7" t="s">
        <v>88</v>
      </c>
      <c r="D2" s="7"/>
      <c r="E2" s="8"/>
      <c r="F2" s="2"/>
      <c r="G2" s="6"/>
      <c r="H2" s="7" t="s">
        <v>88</v>
      </c>
    </row>
    <row r="3" spans="1:8" ht="15.75" x14ac:dyDescent="0.25">
      <c r="A3" s="9" t="s">
        <v>4</v>
      </c>
      <c r="B3" s="10">
        <v>43882</v>
      </c>
      <c r="C3" s="11">
        <v>23157.57</v>
      </c>
      <c r="D3" s="11"/>
      <c r="E3" s="12"/>
      <c r="F3" s="9" t="s">
        <v>4</v>
      </c>
      <c r="G3" s="10">
        <v>43891</v>
      </c>
      <c r="H3" s="11">
        <f>Feb!H9</f>
        <v>20362.919999999998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3"/>
    </row>
    <row r="5" spans="1:8" ht="15.75" x14ac:dyDescent="0.25">
      <c r="A5" s="9" t="s">
        <v>5</v>
      </c>
      <c r="B5" s="10"/>
      <c r="C5" s="14">
        <f>C16</f>
        <v>13743.060000000001</v>
      </c>
      <c r="D5" s="14"/>
      <c r="E5" s="15"/>
      <c r="F5" s="9" t="s">
        <v>5</v>
      </c>
      <c r="G5" s="10"/>
      <c r="H5" s="14">
        <f>H16</f>
        <v>0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C7" s="16">
        <f>C28</f>
        <v>13116.210000000001</v>
      </c>
      <c r="D7" s="16"/>
      <c r="E7" s="17"/>
      <c r="F7" s="9" t="s">
        <v>6</v>
      </c>
      <c r="G7" s="10"/>
      <c r="H7" s="16">
        <f>H28</f>
        <v>11688.419999999998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43908</v>
      </c>
      <c r="C9" s="52">
        <f>C3+C5-C7</f>
        <v>23784.420000000006</v>
      </c>
      <c r="D9" s="19"/>
      <c r="E9" s="20"/>
      <c r="F9" s="9" t="s">
        <v>7</v>
      </c>
      <c r="G9" s="10">
        <v>43921</v>
      </c>
      <c r="H9" s="52">
        <f>H3+H5-H7</f>
        <v>8674.5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1" t="s">
        <v>8</v>
      </c>
      <c r="G11" s="10" t="s">
        <v>9</v>
      </c>
      <c r="H11" s="7" t="s">
        <v>10</v>
      </c>
    </row>
    <row r="12" spans="1:8" ht="15.75" x14ac:dyDescent="0.25">
      <c r="A12" s="27" t="s">
        <v>12</v>
      </c>
      <c r="B12" s="23">
        <v>43882</v>
      </c>
      <c r="C12" s="14">
        <v>1786.85</v>
      </c>
      <c r="D12" s="14" t="s">
        <v>230</v>
      </c>
      <c r="E12" s="15"/>
      <c r="F12" s="24"/>
      <c r="G12" s="23"/>
      <c r="H12" s="14">
        <v>0</v>
      </c>
    </row>
    <row r="13" spans="1:8" ht="15.75" x14ac:dyDescent="0.25">
      <c r="A13" s="27" t="s">
        <v>89</v>
      </c>
      <c r="B13" s="23">
        <v>43899</v>
      </c>
      <c r="C13" s="14">
        <v>943</v>
      </c>
      <c r="D13" s="14" t="s">
        <v>249</v>
      </c>
      <c r="E13" s="15"/>
      <c r="F13" s="24"/>
      <c r="G13" s="23"/>
      <c r="H13" s="14"/>
    </row>
    <row r="14" spans="1:8" ht="15.75" x14ac:dyDescent="0.25">
      <c r="A14" s="93" t="s">
        <v>251</v>
      </c>
      <c r="B14" s="23">
        <v>43899</v>
      </c>
      <c r="C14" s="14">
        <f>9485.42+1269.02+217.66+41.11</f>
        <v>11013.210000000001</v>
      </c>
      <c r="D14" s="14"/>
      <c r="E14" s="15"/>
      <c r="F14" s="2"/>
      <c r="G14" s="23"/>
      <c r="H14" s="14"/>
    </row>
    <row r="15" spans="1:8" ht="15.75" x14ac:dyDescent="0.25">
      <c r="A15" s="5"/>
      <c r="B15" s="23"/>
      <c r="C15" s="14"/>
      <c r="D15" s="14"/>
      <c r="E15" s="15"/>
      <c r="F15" s="2"/>
      <c r="G15" s="23"/>
      <c r="H15" s="14"/>
    </row>
    <row r="16" spans="1:8" ht="16.5" thickBot="1" x14ac:dyDescent="0.3">
      <c r="A16" s="9" t="s">
        <v>13</v>
      </c>
      <c r="B16" s="23"/>
      <c r="C16" s="18">
        <f>SUM(C12:C15)</f>
        <v>13743.060000000001</v>
      </c>
      <c r="D16" s="19"/>
      <c r="E16" s="20"/>
      <c r="F16" s="9" t="s">
        <v>13</v>
      </c>
      <c r="G16" s="23"/>
      <c r="H16" s="18">
        <f>SUM(H12:H15)</f>
        <v>0</v>
      </c>
    </row>
    <row r="17" spans="1:8" ht="16.5" thickTop="1" x14ac:dyDescent="0.25">
      <c r="A17" s="5"/>
      <c r="B17" s="23"/>
      <c r="C17" s="14"/>
      <c r="D17" s="14"/>
      <c r="E17" s="15"/>
      <c r="F17" s="2"/>
      <c r="G17" s="23"/>
      <c r="H17" s="14"/>
    </row>
    <row r="18" spans="1:8" ht="17.25" x14ac:dyDescent="0.35">
      <c r="A18" s="21" t="s">
        <v>14</v>
      </c>
      <c r="B18" s="10" t="s">
        <v>9</v>
      </c>
      <c r="C18" s="7" t="s">
        <v>10</v>
      </c>
      <c r="D18" s="7"/>
      <c r="E18" s="8"/>
      <c r="F18" s="21" t="s">
        <v>14</v>
      </c>
      <c r="G18" s="10" t="s">
        <v>9</v>
      </c>
      <c r="H18" s="7" t="s">
        <v>10</v>
      </c>
    </row>
    <row r="19" spans="1:8" ht="15.75" x14ac:dyDescent="0.25">
      <c r="A19" s="5" t="s">
        <v>90</v>
      </c>
      <c r="B19" s="23">
        <v>43887</v>
      </c>
      <c r="C19" s="14">
        <v>260</v>
      </c>
      <c r="D19" s="14" t="s">
        <v>253</v>
      </c>
      <c r="E19" s="15"/>
      <c r="F19" s="2" t="s">
        <v>153</v>
      </c>
      <c r="G19" s="23">
        <v>43903</v>
      </c>
      <c r="H19" s="14">
        <v>124</v>
      </c>
    </row>
    <row r="20" spans="1:8" ht="15.75" x14ac:dyDescent="0.25">
      <c r="A20" s="5" t="s">
        <v>91</v>
      </c>
      <c r="B20" s="23">
        <v>43896</v>
      </c>
      <c r="C20" s="14">
        <v>943</v>
      </c>
      <c r="D20" s="14" t="s">
        <v>250</v>
      </c>
      <c r="E20" s="15"/>
      <c r="F20" s="2" t="s">
        <v>154</v>
      </c>
      <c r="G20" s="23">
        <v>43899</v>
      </c>
      <c r="H20" s="14">
        <v>215.06</v>
      </c>
    </row>
    <row r="21" spans="1:8" ht="15.75" x14ac:dyDescent="0.25">
      <c r="A21" s="5" t="s">
        <v>92</v>
      </c>
      <c r="B21" s="23">
        <v>43886</v>
      </c>
      <c r="C21" s="14">
        <v>688</v>
      </c>
      <c r="D21" s="14" t="s">
        <v>228</v>
      </c>
      <c r="E21" s="15"/>
      <c r="F21" s="2" t="s">
        <v>155</v>
      </c>
      <c r="G21" s="23">
        <v>43903</v>
      </c>
      <c r="H21" s="14">
        <v>28.15</v>
      </c>
    </row>
    <row r="22" spans="1:8" ht="15.75" x14ac:dyDescent="0.25">
      <c r="A22" s="5" t="s">
        <v>93</v>
      </c>
      <c r="B22" s="23">
        <v>43899</v>
      </c>
      <c r="C22" s="66">
        <v>9485.42</v>
      </c>
      <c r="D22" s="14" t="s">
        <v>253</v>
      </c>
      <c r="E22" s="15"/>
      <c r="F22" s="2" t="s">
        <v>156</v>
      </c>
      <c r="G22" s="23">
        <v>43896</v>
      </c>
      <c r="H22" s="14">
        <v>308</v>
      </c>
    </row>
    <row r="23" spans="1:8" ht="15.75" x14ac:dyDescent="0.25">
      <c r="A23" s="93" t="s">
        <v>246</v>
      </c>
      <c r="B23" s="23">
        <v>43899</v>
      </c>
      <c r="C23" s="66">
        <v>1269.02</v>
      </c>
      <c r="D23" s="14" t="s">
        <v>253</v>
      </c>
      <c r="E23" s="15"/>
      <c r="F23" s="93" t="s">
        <v>252</v>
      </c>
      <c r="G23" s="23">
        <v>43899</v>
      </c>
      <c r="H23" s="14">
        <v>11013.21</v>
      </c>
    </row>
    <row r="24" spans="1:8" ht="15.75" x14ac:dyDescent="0.25">
      <c r="A24" s="93" t="s">
        <v>247</v>
      </c>
      <c r="B24" s="23">
        <v>43899</v>
      </c>
      <c r="C24" s="66">
        <v>277.66000000000003</v>
      </c>
      <c r="D24" s="14" t="s">
        <v>253</v>
      </c>
      <c r="E24" s="15"/>
      <c r="F24" s="2"/>
      <c r="G24" s="23"/>
      <c r="H24" s="14"/>
    </row>
    <row r="25" spans="1:8" ht="15.75" x14ac:dyDescent="0.25">
      <c r="A25" s="93" t="s">
        <v>248</v>
      </c>
      <c r="B25" s="23">
        <v>43899</v>
      </c>
      <c r="C25" s="66">
        <v>41.11</v>
      </c>
      <c r="D25" s="14" t="s">
        <v>253</v>
      </c>
      <c r="E25" s="15"/>
      <c r="F25" s="2"/>
      <c r="G25" s="23"/>
      <c r="H25" s="14"/>
    </row>
    <row r="26" spans="1:8" ht="15.75" x14ac:dyDescent="0.25">
      <c r="A26" s="5" t="s">
        <v>21</v>
      </c>
      <c r="B26" s="23">
        <v>43888</v>
      </c>
      <c r="C26" s="31">
        <v>152</v>
      </c>
      <c r="D26" s="14" t="s">
        <v>226</v>
      </c>
      <c r="E26" s="15"/>
      <c r="F26" s="2"/>
      <c r="G26" s="23"/>
      <c r="H26" s="14"/>
    </row>
    <row r="27" spans="1:8" ht="15.75" x14ac:dyDescent="0.25">
      <c r="A27" s="5"/>
      <c r="B27" s="23"/>
      <c r="C27" s="14"/>
      <c r="D27" s="14"/>
      <c r="E27" s="15"/>
      <c r="F27" s="2"/>
      <c r="G27" s="23"/>
      <c r="H27" s="14"/>
    </row>
    <row r="28" spans="1:8" ht="16.5" thickBot="1" x14ac:dyDescent="0.3">
      <c r="A28" s="9" t="s">
        <v>22</v>
      </c>
      <c r="B28" s="23"/>
      <c r="C28" s="18">
        <f>SUM(C19:C27)</f>
        <v>13116.210000000001</v>
      </c>
      <c r="D28" s="19"/>
      <c r="E28" s="20"/>
      <c r="F28" s="9" t="s">
        <v>22</v>
      </c>
      <c r="G28" s="23"/>
      <c r="H28" s="18">
        <f>SUM(H19:H27)</f>
        <v>11688.419999999998</v>
      </c>
    </row>
    <row r="29" spans="1:8" ht="15.75" thickTop="1" x14ac:dyDescent="0.25"/>
    <row r="30" spans="1:8" x14ac:dyDescent="0.25">
      <c r="C30" s="7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ColWidth="9.28515625"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2.85546875" bestFit="1" customWidth="1"/>
    <col min="11" max="11" width="11.5703125" bestFit="1" customWidth="1"/>
  </cols>
  <sheetData>
    <row r="1" spans="1:11" ht="21" customHeight="1" x14ac:dyDescent="0.25">
      <c r="A1" s="1" t="s">
        <v>69</v>
      </c>
      <c r="B1" s="2"/>
      <c r="C1" s="3">
        <v>2020</v>
      </c>
      <c r="D1" s="2"/>
      <c r="E1" s="4"/>
      <c r="F1" s="1" t="s">
        <v>3</v>
      </c>
      <c r="G1" s="2"/>
      <c r="H1" s="3">
        <v>2020</v>
      </c>
    </row>
    <row r="2" spans="1:11" ht="17.25" x14ac:dyDescent="0.35">
      <c r="A2" s="5"/>
      <c r="B2" s="6"/>
      <c r="C2" s="7" t="s">
        <v>94</v>
      </c>
      <c r="D2" s="7"/>
      <c r="E2" s="8"/>
      <c r="F2" s="2"/>
      <c r="G2" s="6"/>
      <c r="H2" s="7" t="s">
        <v>94</v>
      </c>
    </row>
    <row r="3" spans="1:11" ht="15.75" x14ac:dyDescent="0.25">
      <c r="A3" s="9" t="s">
        <v>4</v>
      </c>
      <c r="B3" s="10">
        <v>43908</v>
      </c>
      <c r="C3" s="11">
        <f>Mar!C9</f>
        <v>23784.420000000006</v>
      </c>
      <c r="D3" s="11"/>
      <c r="E3" s="12"/>
      <c r="F3" s="9" t="s">
        <v>4</v>
      </c>
      <c r="G3" s="10">
        <v>43922</v>
      </c>
      <c r="H3" s="11">
        <f>Mar!H9</f>
        <v>8674.5</v>
      </c>
    </row>
    <row r="4" spans="1:11" ht="15.75" x14ac:dyDescent="0.25">
      <c r="A4" s="9"/>
      <c r="B4" s="10"/>
      <c r="C4" s="13"/>
      <c r="D4" s="14"/>
      <c r="E4" s="15"/>
      <c r="F4" s="9"/>
      <c r="G4" s="10"/>
      <c r="H4" s="30"/>
    </row>
    <row r="5" spans="1:11" ht="15.75" x14ac:dyDescent="0.25">
      <c r="A5" s="9" t="s">
        <v>5</v>
      </c>
      <c r="B5" s="10"/>
      <c r="C5" s="14">
        <f>C17</f>
        <v>3604.13</v>
      </c>
      <c r="D5" s="14"/>
      <c r="E5" s="15"/>
      <c r="F5" s="9" t="s">
        <v>5</v>
      </c>
      <c r="G5" s="10"/>
      <c r="H5" s="14">
        <f>H17</f>
        <v>0</v>
      </c>
    </row>
    <row r="6" spans="1:11" ht="15.75" x14ac:dyDescent="0.25">
      <c r="A6" s="9"/>
      <c r="B6" s="10"/>
      <c r="C6" s="14"/>
      <c r="D6" s="14"/>
      <c r="E6" s="15"/>
      <c r="F6" s="9"/>
      <c r="G6" s="10"/>
      <c r="H6" s="14"/>
    </row>
    <row r="7" spans="1:11" ht="15.75" x14ac:dyDescent="0.25">
      <c r="A7" s="9" t="s">
        <v>6</v>
      </c>
      <c r="C7" s="16">
        <f>C25</f>
        <v>1651</v>
      </c>
      <c r="D7" s="16"/>
      <c r="E7" s="17"/>
      <c r="F7" s="9" t="s">
        <v>6</v>
      </c>
      <c r="H7" s="16">
        <f>H25</f>
        <v>208</v>
      </c>
    </row>
    <row r="8" spans="1:11" ht="15.75" x14ac:dyDescent="0.25">
      <c r="A8" s="9"/>
      <c r="B8" s="10"/>
      <c r="C8" s="14"/>
      <c r="D8" s="14"/>
      <c r="E8" s="15"/>
      <c r="F8" s="9"/>
      <c r="G8" s="10"/>
      <c r="H8" s="14"/>
    </row>
    <row r="9" spans="1:11" ht="16.5" thickBot="1" x14ac:dyDescent="0.3">
      <c r="A9" s="9" t="s">
        <v>7</v>
      </c>
      <c r="B9" s="10">
        <v>43951</v>
      </c>
      <c r="C9" s="52">
        <f>C3+C5-C7</f>
        <v>25737.550000000007</v>
      </c>
      <c r="D9" s="19"/>
      <c r="E9" s="20"/>
      <c r="F9" s="9" t="s">
        <v>7</v>
      </c>
      <c r="G9" s="10">
        <v>43951</v>
      </c>
      <c r="H9" s="52">
        <f>H3+H5-H7</f>
        <v>8466.5</v>
      </c>
    </row>
    <row r="10" spans="1:11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11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1" t="s">
        <v>8</v>
      </c>
      <c r="G11" s="10" t="s">
        <v>9</v>
      </c>
      <c r="H11" s="7" t="s">
        <v>10</v>
      </c>
    </row>
    <row r="12" spans="1:11" ht="15.75" x14ac:dyDescent="0.25">
      <c r="A12" s="27" t="s">
        <v>12</v>
      </c>
      <c r="B12" s="23">
        <v>43920</v>
      </c>
      <c r="C12" s="14">
        <v>1798.2</v>
      </c>
      <c r="D12" s="14" t="s">
        <v>230</v>
      </c>
      <c r="E12" s="15"/>
      <c r="F12" s="24"/>
      <c r="G12" s="23"/>
      <c r="H12" s="14">
        <v>0</v>
      </c>
    </row>
    <row r="13" spans="1:11" ht="15.75" x14ac:dyDescent="0.25">
      <c r="A13" s="2" t="s">
        <v>24</v>
      </c>
      <c r="B13" s="23">
        <v>43920</v>
      </c>
      <c r="C13" s="14">
        <v>10.33</v>
      </c>
      <c r="D13" s="14" t="s">
        <v>225</v>
      </c>
      <c r="E13" s="15"/>
      <c r="F13" s="24"/>
      <c r="G13" s="23"/>
      <c r="H13" s="14"/>
      <c r="K13" s="74"/>
    </row>
    <row r="14" spans="1:11" ht="15.75" x14ac:dyDescent="0.25">
      <c r="A14" s="5" t="s">
        <v>95</v>
      </c>
      <c r="B14" s="23">
        <v>43921</v>
      </c>
      <c r="C14" s="14">
        <v>26</v>
      </c>
      <c r="D14" s="14" t="s">
        <v>231</v>
      </c>
      <c r="E14" s="15"/>
      <c r="F14" s="2"/>
      <c r="G14" s="23"/>
      <c r="H14" s="14"/>
      <c r="K14" s="74"/>
    </row>
    <row r="15" spans="1:11" ht="15.75" x14ac:dyDescent="0.25">
      <c r="A15" s="27" t="s">
        <v>12</v>
      </c>
      <c r="B15" s="23">
        <v>43938</v>
      </c>
      <c r="C15" s="14">
        <v>1769.6</v>
      </c>
      <c r="D15" s="14" t="s">
        <v>230</v>
      </c>
      <c r="E15" s="15"/>
      <c r="F15" s="2"/>
      <c r="G15" s="23"/>
      <c r="H15" s="14"/>
    </row>
    <row r="16" spans="1:11" ht="15.75" x14ac:dyDescent="0.25">
      <c r="A16" s="5"/>
      <c r="B16" s="23"/>
      <c r="C16" s="14"/>
      <c r="D16" s="14"/>
      <c r="E16" s="15"/>
      <c r="F16" s="2"/>
      <c r="G16" s="23"/>
      <c r="H16" s="14"/>
    </row>
    <row r="17" spans="1:8" ht="16.5" thickBot="1" x14ac:dyDescent="0.3">
      <c r="A17" s="9" t="s">
        <v>13</v>
      </c>
      <c r="B17" s="23"/>
      <c r="C17" s="18">
        <f>SUM(C12:C16)</f>
        <v>3604.13</v>
      </c>
      <c r="D17" s="19"/>
      <c r="E17" s="20"/>
      <c r="F17" s="9" t="s">
        <v>13</v>
      </c>
      <c r="G17" s="23"/>
      <c r="H17" s="18">
        <f>SUM(H12:H16)</f>
        <v>0</v>
      </c>
    </row>
    <row r="18" spans="1:8" ht="16.5" thickTop="1" x14ac:dyDescent="0.25">
      <c r="A18" s="5"/>
      <c r="B18" s="23"/>
      <c r="C18" s="14"/>
      <c r="D18" s="14"/>
      <c r="E18" s="15"/>
      <c r="F18" s="2"/>
      <c r="G18" s="23"/>
      <c r="H18" s="14"/>
    </row>
    <row r="19" spans="1:8" ht="17.25" x14ac:dyDescent="0.35">
      <c r="A19" s="21" t="s">
        <v>14</v>
      </c>
      <c r="B19" s="10" t="s">
        <v>9</v>
      </c>
      <c r="C19" s="7" t="s">
        <v>10</v>
      </c>
      <c r="D19" s="7"/>
      <c r="E19" s="8"/>
      <c r="F19" s="21" t="s">
        <v>14</v>
      </c>
      <c r="G19" s="10" t="s">
        <v>9</v>
      </c>
      <c r="H19" s="7" t="s">
        <v>10</v>
      </c>
    </row>
    <row r="20" spans="1:8" ht="15.75" x14ac:dyDescent="0.25">
      <c r="A20" s="2" t="s">
        <v>96</v>
      </c>
      <c r="B20" s="23">
        <v>43893</v>
      </c>
      <c r="C20" s="14">
        <v>50</v>
      </c>
      <c r="D20" s="14" t="s">
        <v>227</v>
      </c>
      <c r="E20" s="15"/>
      <c r="F20" s="2" t="s">
        <v>97</v>
      </c>
      <c r="G20" s="23">
        <v>43948</v>
      </c>
      <c r="H20" s="14">
        <v>208</v>
      </c>
    </row>
    <row r="21" spans="1:8" ht="15.75" x14ac:dyDescent="0.25">
      <c r="A21" s="2" t="s">
        <v>98</v>
      </c>
      <c r="B21" s="23">
        <v>43922</v>
      </c>
      <c r="C21" s="14">
        <v>807</v>
      </c>
      <c r="D21" s="14" t="s">
        <v>228</v>
      </c>
      <c r="E21" s="15"/>
      <c r="F21" s="2"/>
      <c r="G21" s="23"/>
      <c r="H21" s="14"/>
    </row>
    <row r="22" spans="1:8" ht="15.75" x14ac:dyDescent="0.25">
      <c r="A22" s="2" t="s">
        <v>99</v>
      </c>
      <c r="B22" s="23">
        <v>43922</v>
      </c>
      <c r="C22" s="14">
        <v>152</v>
      </c>
      <c r="D22" s="14" t="s">
        <v>226</v>
      </c>
      <c r="E22" s="15"/>
      <c r="F22" s="2"/>
      <c r="G22" s="23"/>
      <c r="H22" s="14"/>
    </row>
    <row r="23" spans="1:8" ht="15.75" x14ac:dyDescent="0.25">
      <c r="A23" s="5" t="s">
        <v>182</v>
      </c>
      <c r="B23" s="23">
        <v>43945</v>
      </c>
      <c r="C23" s="14">
        <v>642</v>
      </c>
      <c r="D23" s="14" t="s">
        <v>228</v>
      </c>
      <c r="E23" s="15"/>
      <c r="F23" s="2"/>
      <c r="G23" s="23"/>
      <c r="H23" s="14"/>
    </row>
    <row r="24" spans="1:8" ht="15.75" x14ac:dyDescent="0.25">
      <c r="A24" s="5"/>
      <c r="B24" s="23"/>
      <c r="C24" s="14"/>
      <c r="D24" s="14"/>
      <c r="E24" s="15"/>
      <c r="F24" s="2"/>
      <c r="G24" s="23"/>
      <c r="H24" s="14"/>
    </row>
    <row r="25" spans="1:8" ht="16.5" thickBot="1" x14ac:dyDescent="0.3">
      <c r="A25" s="9" t="s">
        <v>22</v>
      </c>
      <c r="B25" s="23"/>
      <c r="C25" s="18">
        <f>SUM(C20:C24)</f>
        <v>1651</v>
      </c>
      <c r="D25" s="19"/>
      <c r="E25" s="20"/>
      <c r="F25" s="9" t="s">
        <v>22</v>
      </c>
      <c r="G25" s="23"/>
      <c r="H25" s="18">
        <f>SUM(H20:H24)</f>
        <v>208</v>
      </c>
    </row>
    <row r="26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sqref="A1:E1"/>
    </sheetView>
  </sheetViews>
  <sheetFormatPr defaultRowHeight="15" customHeight="1" x14ac:dyDescent="0.2"/>
  <cols>
    <col min="1" max="1" width="29.140625" style="2" bestFit="1" customWidth="1"/>
    <col min="2" max="2" width="15.85546875" style="2" customWidth="1"/>
    <col min="3" max="3" width="9.140625" style="2"/>
    <col min="4" max="4" width="30.85546875" style="2" bestFit="1" customWidth="1"/>
    <col min="5" max="5" width="15" style="2" bestFit="1" customWidth="1"/>
    <col min="6" max="6" width="9.140625" style="2"/>
    <col min="7" max="7" width="22" style="2" customWidth="1"/>
    <col min="8" max="8" width="14.28515625" style="2" bestFit="1" customWidth="1"/>
    <col min="9" max="9" width="14.85546875" style="2" customWidth="1"/>
    <col min="10" max="10" width="14.28515625" style="2" bestFit="1" customWidth="1"/>
    <col min="11" max="16384" width="9.140625" style="2"/>
  </cols>
  <sheetData>
    <row r="1" spans="1:11" ht="15" customHeight="1" x14ac:dyDescent="0.25">
      <c r="A1" s="105" t="s">
        <v>119</v>
      </c>
      <c r="B1" s="105"/>
      <c r="C1" s="105"/>
      <c r="D1" s="105"/>
      <c r="E1" s="105"/>
      <c r="G1"/>
      <c r="H1"/>
      <c r="I1"/>
      <c r="J1"/>
    </row>
    <row r="2" spans="1:11" ht="15" customHeight="1" x14ac:dyDescent="0.25">
      <c r="A2" s="106" t="s">
        <v>120</v>
      </c>
      <c r="B2" s="106"/>
      <c r="C2" s="106"/>
      <c r="D2" s="106"/>
      <c r="E2" s="106"/>
      <c r="G2"/>
      <c r="H2"/>
      <c r="I2"/>
      <c r="J2"/>
      <c r="K2" s="77"/>
    </row>
    <row r="3" spans="1:11" ht="15" customHeight="1" x14ac:dyDescent="0.25">
      <c r="A3" s="106" t="s">
        <v>164</v>
      </c>
      <c r="B3" s="106"/>
      <c r="C3" s="106"/>
      <c r="D3" s="106"/>
      <c r="E3" s="106"/>
      <c r="G3"/>
      <c r="H3"/>
      <c r="I3"/>
      <c r="J3"/>
      <c r="K3" s="77"/>
    </row>
    <row r="4" spans="1:11" ht="15" customHeight="1" x14ac:dyDescent="0.25">
      <c r="A4" s="9"/>
      <c r="B4" s="10"/>
      <c r="C4" s="33"/>
      <c r="D4" s="33"/>
      <c r="E4" s="33"/>
      <c r="G4"/>
      <c r="H4"/>
      <c r="I4"/>
      <c r="J4"/>
      <c r="K4" s="77"/>
    </row>
    <row r="5" spans="1:11" ht="15" customHeight="1" x14ac:dyDescent="0.25">
      <c r="A5" s="34" t="s">
        <v>121</v>
      </c>
      <c r="B5" s="23"/>
      <c r="C5" s="33"/>
      <c r="D5" s="38" t="s">
        <v>122</v>
      </c>
      <c r="E5" s="33"/>
      <c r="G5"/>
      <c r="H5"/>
      <c r="I5"/>
      <c r="J5"/>
      <c r="K5" s="77"/>
    </row>
    <row r="6" spans="1:11" ht="15" customHeight="1" x14ac:dyDescent="0.25">
      <c r="A6" s="34"/>
      <c r="B6" s="23"/>
      <c r="C6" s="33"/>
      <c r="D6" s="34" t="s">
        <v>123</v>
      </c>
      <c r="E6" s="33"/>
      <c r="G6"/>
      <c r="H6"/>
      <c r="I6"/>
      <c r="J6"/>
      <c r="K6" s="77"/>
    </row>
    <row r="7" spans="1:11" ht="15" customHeight="1" x14ac:dyDescent="0.25">
      <c r="A7" s="35" t="s">
        <v>124</v>
      </c>
      <c r="B7" s="32">
        <f>'Glaam FY 2019-20 Summary'!B3</f>
        <v>20536.599999999999</v>
      </c>
      <c r="C7" s="33"/>
      <c r="D7" s="36" t="s">
        <v>125</v>
      </c>
      <c r="E7" s="33">
        <f>'Glaam FY 2019-20 Summary'!B12</f>
        <v>8537</v>
      </c>
      <c r="G7"/>
      <c r="H7"/>
      <c r="I7"/>
      <c r="J7"/>
      <c r="K7" s="77"/>
    </row>
    <row r="8" spans="1:11" ht="15" customHeight="1" x14ac:dyDescent="0.25">
      <c r="A8" s="35" t="s">
        <v>24</v>
      </c>
      <c r="B8" s="32">
        <f>'Glaam FY 2019-20 Summary'!B4</f>
        <v>46.22</v>
      </c>
      <c r="C8" s="16"/>
      <c r="D8" s="37" t="s">
        <v>126</v>
      </c>
      <c r="E8" s="16">
        <f>'Glaam FY 2019-20 Summary'!B13</f>
        <v>3036.6</v>
      </c>
      <c r="G8"/>
      <c r="H8"/>
      <c r="I8"/>
      <c r="J8"/>
      <c r="K8" s="77"/>
    </row>
    <row r="9" spans="1:11" ht="15" customHeight="1" x14ac:dyDescent="0.25">
      <c r="A9" s="35"/>
      <c r="B9" s="32"/>
      <c r="C9" s="33"/>
      <c r="D9" s="33"/>
      <c r="E9" s="33"/>
      <c r="G9"/>
      <c r="H9"/>
      <c r="I9"/>
      <c r="J9"/>
      <c r="K9" s="77"/>
    </row>
    <row r="10" spans="1:11" ht="15" customHeight="1" x14ac:dyDescent="0.25">
      <c r="A10" s="34" t="s">
        <v>123</v>
      </c>
      <c r="B10" s="32"/>
      <c r="C10" s="33"/>
      <c r="D10" s="38" t="s">
        <v>127</v>
      </c>
      <c r="E10" s="33"/>
      <c r="H10" s="77"/>
      <c r="I10" s="77"/>
      <c r="J10" s="77"/>
      <c r="K10" s="77"/>
    </row>
    <row r="11" spans="1:11" ht="15" customHeight="1" x14ac:dyDescent="0.2">
      <c r="A11" s="35" t="s">
        <v>128</v>
      </c>
      <c r="B11" s="32"/>
      <c r="C11" s="32"/>
      <c r="D11" s="36" t="s">
        <v>129</v>
      </c>
      <c r="E11" s="32">
        <f>'Glaam FY 2019-20 Summary'!B17</f>
        <v>782</v>
      </c>
    </row>
    <row r="12" spans="1:11" ht="15" customHeight="1" x14ac:dyDescent="0.2">
      <c r="A12" s="39" t="s">
        <v>130</v>
      </c>
      <c r="B12" s="32"/>
      <c r="C12" s="33"/>
      <c r="D12" s="36" t="s">
        <v>131</v>
      </c>
      <c r="E12" s="33">
        <f>'Glaam FY 2019-20 Summary'!B14</f>
        <v>1714</v>
      </c>
    </row>
    <row r="13" spans="1:11" ht="15" customHeight="1" x14ac:dyDescent="0.2">
      <c r="A13" s="27"/>
      <c r="B13" s="32"/>
      <c r="C13" s="33"/>
      <c r="D13" s="36" t="s">
        <v>132</v>
      </c>
      <c r="E13" s="33">
        <f>'Glaam FY 2019-20 Summary'!B15</f>
        <v>339.6</v>
      </c>
    </row>
    <row r="14" spans="1:11" ht="15" customHeight="1" x14ac:dyDescent="0.25">
      <c r="A14" s="40" t="s">
        <v>133</v>
      </c>
      <c r="B14" s="32"/>
      <c r="C14" s="33"/>
      <c r="D14" s="36" t="s">
        <v>141</v>
      </c>
      <c r="E14" s="33">
        <f>'Glaam FY 2019-20 Summary'!B18</f>
        <v>398.96</v>
      </c>
    </row>
    <row r="15" spans="1:11" ht="15" customHeight="1" x14ac:dyDescent="0.2">
      <c r="A15" s="5"/>
      <c r="B15" s="32"/>
      <c r="C15" s="33"/>
      <c r="D15" s="36" t="s">
        <v>142</v>
      </c>
      <c r="E15" s="16">
        <f>'Glaam FY 2019-20 Summary'!B28</f>
        <v>20</v>
      </c>
    </row>
    <row r="16" spans="1:11" ht="15" customHeight="1" x14ac:dyDescent="0.25">
      <c r="A16" s="34" t="s">
        <v>134</v>
      </c>
      <c r="B16" s="32"/>
      <c r="C16" s="33"/>
      <c r="D16" s="36" t="s">
        <v>147</v>
      </c>
      <c r="E16" s="16">
        <f>'Glaam FY 2019-20 Summary'!B25</f>
        <v>206.78</v>
      </c>
    </row>
    <row r="17" spans="1:7" ht="15" customHeight="1" x14ac:dyDescent="0.2">
      <c r="A17" s="35" t="s">
        <v>102</v>
      </c>
      <c r="B17" s="32">
        <f>'Glaam FY 2019-20 Summary'!B5-'Glaam FY 2019-20 Summary'!B23</f>
        <v>172</v>
      </c>
      <c r="C17" s="33"/>
      <c r="D17" s="36" t="s">
        <v>281</v>
      </c>
      <c r="E17" s="16">
        <f>'Glaam FY 2019-20 Summary'!B27+'Glaam FY 2019-20 Summary'!B47</f>
        <v>42</v>
      </c>
    </row>
    <row r="18" spans="1:7" ht="15" customHeight="1" x14ac:dyDescent="0.2">
      <c r="A18" s="5"/>
      <c r="B18" s="32"/>
      <c r="C18" s="33"/>
      <c r="D18" s="36"/>
      <c r="E18" s="33"/>
    </row>
    <row r="19" spans="1:7" ht="15" customHeight="1" x14ac:dyDescent="0.25">
      <c r="A19" s="101" t="s">
        <v>277</v>
      </c>
      <c r="B19" s="32"/>
      <c r="C19" s="33"/>
      <c r="D19" s="38" t="s">
        <v>148</v>
      </c>
      <c r="E19" s="33">
        <f>'Glaam FY 2019-20 Summary'!B24</f>
        <v>91.05</v>
      </c>
    </row>
    <row r="20" spans="1:7" ht="15" customHeight="1" x14ac:dyDescent="0.2">
      <c r="A20" s="35" t="s">
        <v>137</v>
      </c>
      <c r="B20" s="32"/>
      <c r="C20" s="33"/>
      <c r="D20" s="33"/>
      <c r="E20" s="33"/>
    </row>
    <row r="21" spans="1:7" ht="15" customHeight="1" x14ac:dyDescent="0.25">
      <c r="A21" s="35" t="s">
        <v>103</v>
      </c>
      <c r="B21" s="32"/>
      <c r="C21" s="33"/>
      <c r="D21" s="34" t="s">
        <v>134</v>
      </c>
      <c r="E21" s="33"/>
    </row>
    <row r="22" spans="1:7" ht="15" customHeight="1" x14ac:dyDescent="0.2">
      <c r="A22" s="35" t="s">
        <v>104</v>
      </c>
      <c r="B22" s="32"/>
      <c r="C22" s="33"/>
      <c r="D22" s="35" t="s">
        <v>135</v>
      </c>
      <c r="E22" s="33">
        <f>'Glaam FY 2019-20 Summary'!B16</f>
        <v>572.41999999999996</v>
      </c>
    </row>
    <row r="23" spans="1:7" ht="15" customHeight="1" x14ac:dyDescent="0.2">
      <c r="A23" s="35" t="s">
        <v>137</v>
      </c>
      <c r="B23" s="32"/>
      <c r="C23" s="33"/>
      <c r="D23" s="35" t="s">
        <v>136</v>
      </c>
      <c r="E23" s="16"/>
    </row>
    <row r="24" spans="1:7" ht="15" customHeight="1" x14ac:dyDescent="0.2">
      <c r="A24" s="35" t="s">
        <v>106</v>
      </c>
      <c r="B24" s="32">
        <v>0.04</v>
      </c>
      <c r="C24" s="33"/>
      <c r="D24" s="46" t="s">
        <v>138</v>
      </c>
      <c r="E24" s="33"/>
    </row>
    <row r="25" spans="1:7" ht="15" customHeight="1" x14ac:dyDescent="0.2">
      <c r="A25" s="35" t="s">
        <v>107</v>
      </c>
      <c r="B25" s="32"/>
      <c r="C25" s="33"/>
    </row>
    <row r="26" spans="1:7" ht="15" customHeight="1" x14ac:dyDescent="0.25">
      <c r="A26" s="5"/>
      <c r="B26" s="32"/>
      <c r="C26" s="33"/>
      <c r="D26" s="101" t="s">
        <v>277</v>
      </c>
      <c r="E26" s="33"/>
    </row>
    <row r="27" spans="1:7" ht="15" customHeight="1" x14ac:dyDescent="0.25">
      <c r="A27" s="34" t="s">
        <v>278</v>
      </c>
      <c r="B27" s="32"/>
      <c r="C27" s="33"/>
      <c r="D27" s="35" t="s">
        <v>103</v>
      </c>
      <c r="E27" s="33">
        <f>'Glaam FY 2019-20 Summary'!B19</f>
        <v>355.78</v>
      </c>
    </row>
    <row r="28" spans="1:7" ht="15" customHeight="1" x14ac:dyDescent="0.2">
      <c r="A28" s="91" t="s">
        <v>284</v>
      </c>
      <c r="B28" s="32">
        <f>'Glaam FY 2019-20 Summary'!B40-'Glaam FY 2019-20 Summary'!B45-'Glaam FY 2019-20 Summary'!B46</f>
        <v>20676.150000000001</v>
      </c>
      <c r="C28" s="33"/>
      <c r="D28" s="35" t="s">
        <v>104</v>
      </c>
      <c r="E28" s="33">
        <f>'Glaam FY 2019-20 Summary'!B20</f>
        <v>142.61000000000001</v>
      </c>
    </row>
    <row r="29" spans="1:7" ht="15" customHeight="1" x14ac:dyDescent="0.2">
      <c r="B29" s="32"/>
      <c r="C29" s="33"/>
      <c r="D29" s="35" t="s">
        <v>105</v>
      </c>
      <c r="E29" s="33">
        <f>'Glaam FY 2019-20 Summary'!B21</f>
        <v>344.84999999999997</v>
      </c>
    </row>
    <row r="30" spans="1:7" ht="15" customHeight="1" x14ac:dyDescent="0.25">
      <c r="A30" s="101" t="s">
        <v>279</v>
      </c>
      <c r="B30" s="32"/>
      <c r="C30" s="33"/>
    </row>
    <row r="31" spans="1:7" ht="15" customHeight="1" x14ac:dyDescent="0.25">
      <c r="A31" s="35" t="s">
        <v>139</v>
      </c>
      <c r="B31" s="32"/>
      <c r="C31" s="33"/>
      <c r="D31" s="34" t="s">
        <v>278</v>
      </c>
      <c r="E31" s="33"/>
    </row>
    <row r="32" spans="1:7" ht="15" customHeight="1" x14ac:dyDescent="0.2">
      <c r="A32" s="35" t="s">
        <v>140</v>
      </c>
      <c r="B32" s="32"/>
      <c r="C32" s="33"/>
      <c r="D32" s="91" t="s">
        <v>283</v>
      </c>
      <c r="E32" s="16">
        <f>'Glaam FY 2019-20 Summary'!B44</f>
        <v>65.790000000000006</v>
      </c>
      <c r="G32" s="16"/>
    </row>
    <row r="33" spans="1:15" ht="15" customHeight="1" x14ac:dyDescent="0.2">
      <c r="A33" s="35"/>
      <c r="B33" s="90"/>
      <c r="C33" s="33"/>
      <c r="D33" s="91" t="s">
        <v>282</v>
      </c>
      <c r="E33" s="33">
        <f>'Glaam FY 2019-20 Summary'!B22+SUM('Glaam FY 2019-20 Summary'!B48:B55)</f>
        <v>14995.740000000002</v>
      </c>
      <c r="G33" s="16"/>
    </row>
    <row r="34" spans="1:15" ht="15" customHeight="1" x14ac:dyDescent="0.2">
      <c r="B34" s="32"/>
      <c r="C34" s="33"/>
    </row>
    <row r="35" spans="1:15" ht="15" customHeight="1" x14ac:dyDescent="0.25">
      <c r="B35" s="32"/>
      <c r="C35" s="33"/>
      <c r="D35" s="101" t="s">
        <v>279</v>
      </c>
      <c r="E35" s="33"/>
    </row>
    <row r="36" spans="1:15" ht="15" customHeight="1" x14ac:dyDescent="0.2">
      <c r="A36" s="5"/>
      <c r="B36" s="32"/>
      <c r="C36" s="33"/>
      <c r="D36" s="35" t="s">
        <v>143</v>
      </c>
      <c r="E36" s="33">
        <f>'Glaam FY 2019-20 Summary'!B26-1000</f>
        <v>1500</v>
      </c>
    </row>
    <row r="37" spans="1:15" ht="15" customHeight="1" x14ac:dyDescent="0.2">
      <c r="A37" s="5"/>
      <c r="B37" s="90"/>
      <c r="C37" s="33"/>
      <c r="D37" s="35" t="s">
        <v>280</v>
      </c>
      <c r="E37" s="33">
        <v>1000</v>
      </c>
    </row>
    <row r="38" spans="1:15" ht="15" customHeight="1" x14ac:dyDescent="0.2">
      <c r="C38" s="33"/>
    </row>
    <row r="39" spans="1:15" ht="15" customHeight="1" thickBot="1" x14ac:dyDescent="0.25">
      <c r="A39" s="5" t="s">
        <v>144</v>
      </c>
      <c r="B39" s="42">
        <f>SUM(B7:B37)</f>
        <v>41431.01</v>
      </c>
      <c r="C39" s="33"/>
      <c r="D39" s="33" t="s">
        <v>145</v>
      </c>
      <c r="E39" s="43">
        <f>SUM(E7:E38)</f>
        <v>34145.180000000008</v>
      </c>
      <c r="G39" s="16"/>
    </row>
    <row r="40" spans="1:15" ht="15" customHeight="1" thickTop="1" x14ac:dyDescent="0.2">
      <c r="A40" s="5"/>
      <c r="B40" s="32"/>
      <c r="C40" s="33"/>
    </row>
    <row r="41" spans="1:15" ht="15" customHeight="1" thickBot="1" x14ac:dyDescent="0.3">
      <c r="A41" s="25" t="s">
        <v>146</v>
      </c>
      <c r="B41" s="98">
        <f>B39-E39</f>
        <v>7285.8299999999945</v>
      </c>
      <c r="C41" s="33"/>
    </row>
    <row r="42" spans="1:15" ht="15" customHeight="1" x14ac:dyDescent="0.2">
      <c r="A42" s="5"/>
      <c r="B42" s="90"/>
      <c r="G42" s="16"/>
    </row>
    <row r="43" spans="1:15" ht="15" customHeight="1" x14ac:dyDescent="0.2">
      <c r="A43" s="93" t="s">
        <v>276</v>
      </c>
      <c r="B43" s="99">
        <f>'State of Fin Pos'!D24</f>
        <v>7285.8300000000054</v>
      </c>
      <c r="C43" s="77"/>
      <c r="D43" s="33"/>
      <c r="E43" s="33"/>
      <c r="G43" s="16"/>
    </row>
    <row r="44" spans="1:15" ht="15" customHeight="1" x14ac:dyDescent="0.2">
      <c r="A44" s="5"/>
      <c r="B44" s="90"/>
      <c r="C44" s="77"/>
      <c r="D44" s="33"/>
      <c r="E44" s="33"/>
      <c r="G44" s="16"/>
    </row>
    <row r="45" spans="1:15" ht="15" customHeight="1" x14ac:dyDescent="0.25">
      <c r="A45" s="34" t="s">
        <v>177</v>
      </c>
      <c r="B45" s="100">
        <f>B41-B43</f>
        <v>-1.0913936421275139E-11</v>
      </c>
      <c r="C45" s="77"/>
      <c r="E45" s="16"/>
      <c r="G45" s="16"/>
    </row>
    <row r="46" spans="1:15" ht="15" customHeight="1" x14ac:dyDescent="0.2"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15" ht="15" customHeight="1" x14ac:dyDescent="0.2"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5" ht="15" customHeight="1" x14ac:dyDescent="0.2"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2:15" ht="15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2:15" ht="15" customHeight="1" x14ac:dyDescent="0.2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2:15" ht="15" customHeight="1" x14ac:dyDescent="0.2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2:15" ht="15" customHeight="1" x14ac:dyDescent="0.2"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spans="2:15" ht="15" customHeight="1" x14ac:dyDescent="0.2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2:15" ht="15" customHeight="1" x14ac:dyDescent="0.2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2:15" ht="15" customHeight="1" x14ac:dyDescent="0.2"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2:15" ht="15" customHeight="1" x14ac:dyDescent="0.2"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spans="2:15" ht="15" customHeight="1" x14ac:dyDescent="0.2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2:15" ht="15" customHeight="1" x14ac:dyDescent="0.2"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2:15" ht="15" customHeight="1" x14ac:dyDescent="0.2"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2:15" ht="15" customHeight="1" x14ac:dyDescent="0.2"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2:15" ht="15" customHeight="1" x14ac:dyDescent="0.2"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2:15" ht="15" customHeight="1" x14ac:dyDescent="0.2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2:15" ht="15" customHeight="1" x14ac:dyDescent="0.2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2:15" ht="15" customHeight="1" x14ac:dyDescent="0.2"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2:15" ht="15" customHeight="1" x14ac:dyDescent="0.2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2:15" ht="15" customHeight="1" x14ac:dyDescent="0.2"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2:15" ht="15" customHeight="1" x14ac:dyDescent="0.2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2:15" ht="15" customHeight="1" x14ac:dyDescent="0.2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2:15" ht="15" customHeight="1" x14ac:dyDescent="0.2"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spans="2:15" ht="15" customHeight="1" x14ac:dyDescent="0.2"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2:15" ht="15" customHeight="1" x14ac:dyDescent="0.2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2:15" ht="15" customHeight="1" x14ac:dyDescent="0.2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spans="2:15" ht="15" customHeight="1" x14ac:dyDescent="0.2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</sheetData>
  <mergeCells count="3">
    <mergeCell ref="A1:E1"/>
    <mergeCell ref="A2:E2"/>
    <mergeCell ref="A3:E3"/>
  </mergeCells>
  <phoneticPr fontId="10" type="noConversion"/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8"/>
  <sheetViews>
    <sheetView zoomScale="98" zoomScaleNormal="98" workbookViewId="0"/>
  </sheetViews>
  <sheetFormatPr defaultRowHeight="15" x14ac:dyDescent="0.2"/>
  <cols>
    <col min="1" max="1" width="34.28515625" style="2" customWidth="1"/>
    <col min="2" max="2" width="15.5703125" style="2" bestFit="1" customWidth="1"/>
    <col min="3" max="3" width="5.5703125" style="2" customWidth="1"/>
    <col min="4" max="9" width="14.28515625" style="2" customWidth="1"/>
    <col min="10" max="10" width="16" style="2" customWidth="1"/>
    <col min="11" max="14" width="14.28515625" style="2" customWidth="1"/>
    <col min="15" max="15" width="14.28515625" style="2" bestFit="1" customWidth="1"/>
    <col min="16" max="16" width="5.42578125" style="2" customWidth="1"/>
    <col min="17" max="17" width="23.5703125" style="2" customWidth="1"/>
    <col min="18" max="18" width="14.28515625" style="2" bestFit="1" customWidth="1"/>
    <col min="19" max="19" width="15.42578125" style="2" customWidth="1"/>
    <col min="20" max="20" width="13.85546875" style="2" customWidth="1"/>
    <col min="21" max="16384" width="9.140625" style="2"/>
  </cols>
  <sheetData>
    <row r="1" spans="1:22" ht="15.75" x14ac:dyDescent="0.25">
      <c r="A1" s="41" t="s">
        <v>161</v>
      </c>
      <c r="D1" s="3">
        <v>2019</v>
      </c>
      <c r="E1" s="3">
        <v>2019</v>
      </c>
      <c r="F1" s="3">
        <v>2019</v>
      </c>
      <c r="G1" s="3">
        <v>2019</v>
      </c>
      <c r="H1" s="3">
        <v>2019</v>
      </c>
      <c r="I1" s="3">
        <v>2019</v>
      </c>
      <c r="J1" s="3">
        <v>2019</v>
      </c>
      <c r="K1" s="3">
        <v>2019</v>
      </c>
      <c r="L1" s="3">
        <v>2020</v>
      </c>
      <c r="M1" s="3">
        <v>2020</v>
      </c>
      <c r="N1" s="3">
        <v>2020</v>
      </c>
      <c r="O1" s="3">
        <v>2020</v>
      </c>
      <c r="R1" s="28"/>
      <c r="S1" s="28"/>
    </row>
    <row r="2" spans="1:22" ht="15.75" x14ac:dyDescent="0.25">
      <c r="A2" s="21" t="s">
        <v>100</v>
      </c>
      <c r="B2" s="22" t="s">
        <v>108</v>
      </c>
      <c r="C2" s="47"/>
      <c r="D2" s="22" t="s">
        <v>0</v>
      </c>
      <c r="E2" s="22" t="s">
        <v>1</v>
      </c>
      <c r="F2" s="22" t="s">
        <v>110</v>
      </c>
      <c r="G2" s="22" t="s">
        <v>111</v>
      </c>
      <c r="H2" s="22" t="s">
        <v>112</v>
      </c>
      <c r="I2" s="22" t="s">
        <v>113</v>
      </c>
      <c r="J2" s="22" t="s">
        <v>114</v>
      </c>
      <c r="K2" s="22" t="s">
        <v>115</v>
      </c>
      <c r="L2" s="95" t="s">
        <v>159</v>
      </c>
      <c r="M2" s="22" t="s">
        <v>116</v>
      </c>
      <c r="N2" s="22" t="s">
        <v>117</v>
      </c>
      <c r="O2" s="22" t="s">
        <v>109</v>
      </c>
      <c r="P2" s="22"/>
      <c r="Q2" s="41"/>
      <c r="R2" s="70"/>
      <c r="S2" s="70"/>
      <c r="T2" s="70"/>
      <c r="U2" s="22"/>
    </row>
    <row r="3" spans="1:22" ht="15.75" x14ac:dyDescent="0.25">
      <c r="A3" s="2" t="s">
        <v>12</v>
      </c>
      <c r="B3" s="14">
        <f>SUM(D3:O3)</f>
        <v>20536.599999999999</v>
      </c>
      <c r="C3" s="15"/>
      <c r="D3" s="14">
        <f>May!C12</f>
        <v>1581.65</v>
      </c>
      <c r="E3" s="14"/>
      <c r="F3" s="14">
        <f>Jul!C12</f>
        <v>1616.7</v>
      </c>
      <c r="G3" s="14">
        <f>Aug!C12+Aug!C17</f>
        <v>3235.55</v>
      </c>
      <c r="H3" s="14"/>
      <c r="I3" s="14">
        <f>Oct!C12+Oct!C13</f>
        <v>3279.05</v>
      </c>
      <c r="J3" s="14">
        <f>Nov!C12</f>
        <v>1696.15</v>
      </c>
      <c r="K3" s="14"/>
      <c r="L3" s="14">
        <f>Jan!C12+Jan!C13</f>
        <v>3772.85</v>
      </c>
      <c r="M3" s="14"/>
      <c r="N3" s="14">
        <f>Mar!C12</f>
        <v>1786.85</v>
      </c>
      <c r="O3" s="14">
        <f>Apr!C12+Apr!C15</f>
        <v>3567.8</v>
      </c>
      <c r="P3" s="14"/>
      <c r="Q3" s="41"/>
      <c r="R3" s="70"/>
      <c r="S3" s="70"/>
      <c r="T3" s="70"/>
      <c r="U3" s="19"/>
      <c r="V3" s="14"/>
    </row>
    <row r="4" spans="1:22" ht="15.75" x14ac:dyDescent="0.25">
      <c r="A4" s="2" t="s">
        <v>24</v>
      </c>
      <c r="B4" s="14">
        <f t="shared" ref="B4:B5" si="0">SUM(D4:O4)</f>
        <v>46.22</v>
      </c>
      <c r="C4" s="15"/>
      <c r="D4" s="14"/>
      <c r="E4" s="14">
        <f>Jun!C12</f>
        <v>17.34</v>
      </c>
      <c r="F4" s="14"/>
      <c r="G4" s="14"/>
      <c r="H4" s="14"/>
      <c r="I4" s="14">
        <f>Oct!C14</f>
        <v>18.55</v>
      </c>
      <c r="J4" s="14"/>
      <c r="K4" s="14"/>
      <c r="L4" s="14"/>
      <c r="M4" s="14"/>
      <c r="N4" s="14"/>
      <c r="O4" s="14">
        <f>Apr!C13</f>
        <v>10.33</v>
      </c>
      <c r="P4" s="14"/>
      <c r="Q4" s="54"/>
      <c r="R4" s="19"/>
      <c r="S4" s="19"/>
      <c r="T4" s="19"/>
      <c r="U4" s="19"/>
      <c r="V4" s="14"/>
    </row>
    <row r="5" spans="1:22" x14ac:dyDescent="0.2">
      <c r="A5" s="2" t="s">
        <v>102</v>
      </c>
      <c r="B5" s="14">
        <f t="shared" si="0"/>
        <v>231</v>
      </c>
      <c r="C5" s="15"/>
      <c r="D5" s="14"/>
      <c r="E5" s="14">
        <f>Jun!C13</f>
        <v>18</v>
      </c>
      <c r="F5" s="14">
        <f>Jul!C13+Jul!C14</f>
        <v>66</v>
      </c>
      <c r="G5" s="14">
        <f>Aug!C13+Aug!C14+Aug!C15+Aug!C16</f>
        <v>121</v>
      </c>
      <c r="H5" s="14"/>
      <c r="I5" s="14"/>
      <c r="J5" s="14"/>
      <c r="K5" s="14"/>
      <c r="L5" s="14"/>
      <c r="M5" s="14"/>
      <c r="N5" s="14"/>
      <c r="O5" s="14">
        <f>Apr!C14</f>
        <v>26</v>
      </c>
      <c r="P5" s="14"/>
      <c r="Q5" s="19"/>
      <c r="R5" s="19"/>
      <c r="S5" s="19"/>
      <c r="T5" s="19"/>
      <c r="U5" s="19"/>
      <c r="V5" s="14"/>
    </row>
    <row r="6" spans="1:22" ht="16.5" thickBot="1" x14ac:dyDescent="0.3">
      <c r="A6" s="71" t="s">
        <v>188</v>
      </c>
      <c r="B6" s="52">
        <f>SUM(B3:B5)</f>
        <v>20813.82</v>
      </c>
      <c r="C6" s="48"/>
      <c r="D6" s="18">
        <f t="shared" ref="D6:O6" si="1">SUM(D3:D5)</f>
        <v>1581.65</v>
      </c>
      <c r="E6" s="18">
        <f t="shared" si="1"/>
        <v>35.340000000000003</v>
      </c>
      <c r="F6" s="18">
        <f t="shared" si="1"/>
        <v>1682.7</v>
      </c>
      <c r="G6" s="18">
        <f t="shared" si="1"/>
        <v>3356.55</v>
      </c>
      <c r="H6" s="18">
        <f t="shared" si="1"/>
        <v>0</v>
      </c>
      <c r="I6" s="18">
        <f t="shared" si="1"/>
        <v>3297.6000000000004</v>
      </c>
      <c r="J6" s="18">
        <f t="shared" si="1"/>
        <v>1696.15</v>
      </c>
      <c r="K6" s="18">
        <f t="shared" si="1"/>
        <v>0</v>
      </c>
      <c r="L6" s="18">
        <f t="shared" si="1"/>
        <v>3772.85</v>
      </c>
      <c r="M6" s="18">
        <f t="shared" si="1"/>
        <v>0</v>
      </c>
      <c r="N6" s="18">
        <f t="shared" si="1"/>
        <v>1786.85</v>
      </c>
      <c r="O6" s="18">
        <f t="shared" si="1"/>
        <v>3604.13</v>
      </c>
      <c r="P6" s="14"/>
      <c r="Q6" s="19"/>
      <c r="R6" s="19"/>
      <c r="S6" s="19"/>
      <c r="T6" s="19"/>
      <c r="U6" s="19"/>
      <c r="V6" s="14"/>
    </row>
    <row r="7" spans="1:22" ht="16.5" thickTop="1" x14ac:dyDescent="0.25">
      <c r="A7" s="2" t="s">
        <v>170</v>
      </c>
      <c r="B7" s="66">
        <f>SUM(D7:O7)</f>
        <v>11653.21</v>
      </c>
      <c r="C7" s="15"/>
      <c r="D7" s="14"/>
      <c r="E7" s="14"/>
      <c r="F7" s="14"/>
      <c r="G7" s="14"/>
      <c r="H7" s="14"/>
      <c r="I7" s="14"/>
      <c r="J7" s="14"/>
      <c r="K7" s="14"/>
      <c r="L7" s="14"/>
      <c r="M7" s="66">
        <f>Feb!C12</f>
        <v>640</v>
      </c>
      <c r="N7" s="66">
        <v>11013.21</v>
      </c>
      <c r="O7" s="14"/>
      <c r="P7" s="14"/>
      <c r="Q7" s="14"/>
      <c r="R7" s="14"/>
      <c r="S7" s="14"/>
      <c r="T7" s="14"/>
      <c r="U7" s="14"/>
      <c r="V7" s="14"/>
    </row>
    <row r="8" spans="1:22" ht="15.75" thickBot="1" x14ac:dyDescent="0.25">
      <c r="A8" s="2" t="s">
        <v>149</v>
      </c>
      <c r="B8" s="18">
        <f>B6+B7</f>
        <v>32467.03</v>
      </c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5.75" thickTop="1" x14ac:dyDescent="0.2"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"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7.25" x14ac:dyDescent="0.35">
      <c r="A11" s="21" t="s">
        <v>101</v>
      </c>
      <c r="B11" s="7" t="s">
        <v>108</v>
      </c>
      <c r="C11" s="49"/>
      <c r="D11" s="22" t="s">
        <v>0</v>
      </c>
      <c r="E11" s="22" t="s">
        <v>1</v>
      </c>
      <c r="F11" s="22" t="s">
        <v>110</v>
      </c>
      <c r="G11" s="22" t="s">
        <v>111</v>
      </c>
      <c r="H11" s="22" t="s">
        <v>112</v>
      </c>
      <c r="I11" s="22" t="s">
        <v>113</v>
      </c>
      <c r="J11" s="22" t="s">
        <v>114</v>
      </c>
      <c r="K11" s="22" t="s">
        <v>115</v>
      </c>
      <c r="L11" s="22" t="s">
        <v>159</v>
      </c>
      <c r="M11" s="22" t="s">
        <v>116</v>
      </c>
      <c r="N11" s="22" t="s">
        <v>117</v>
      </c>
      <c r="O11" s="22" t="s">
        <v>109</v>
      </c>
      <c r="P11" s="14"/>
      <c r="Q11" s="14"/>
      <c r="R11" s="14"/>
      <c r="S11" s="14"/>
      <c r="T11" s="14"/>
      <c r="U11" s="14"/>
      <c r="V11" s="14"/>
    </row>
    <row r="12" spans="1:22" x14ac:dyDescent="0.2">
      <c r="A12" s="5" t="s">
        <v>218</v>
      </c>
      <c r="B12" s="31">
        <f>SUM(D12:O12)</f>
        <v>8537</v>
      </c>
      <c r="C12" s="15"/>
      <c r="D12" s="14"/>
      <c r="E12" s="14">
        <f>Jun!C19</f>
        <v>737</v>
      </c>
      <c r="F12" s="14"/>
      <c r="G12" s="14">
        <f>Aug!C22+Aug!C23</f>
        <v>1488</v>
      </c>
      <c r="H12" s="14">
        <f>Sep!C18</f>
        <v>682</v>
      </c>
      <c r="I12" s="14"/>
      <c r="J12" s="14">
        <f>Nov!C17+Nov!C18</f>
        <v>1260</v>
      </c>
      <c r="K12" s="14">
        <f>Dec!C18</f>
        <v>682</v>
      </c>
      <c r="L12" s="14">
        <f>Jan!C18</f>
        <v>744</v>
      </c>
      <c r="M12" s="14">
        <f>Feb!C29</f>
        <v>807</v>
      </c>
      <c r="N12" s="14">
        <f>Mar!C21</f>
        <v>688</v>
      </c>
      <c r="O12" s="14">
        <f>Apr!C21+Apr!C23</f>
        <v>1449</v>
      </c>
      <c r="P12" s="14"/>
      <c r="Q12" s="14"/>
      <c r="R12" s="14"/>
      <c r="S12" s="14"/>
      <c r="T12" s="14"/>
      <c r="U12" s="14"/>
      <c r="V12" s="14"/>
    </row>
    <row r="13" spans="1:22" x14ac:dyDescent="0.2">
      <c r="A13" s="93" t="s">
        <v>219</v>
      </c>
      <c r="B13" s="31">
        <f t="shared" ref="B13:B28" si="2">SUM(D13:O13)</f>
        <v>3036.6</v>
      </c>
      <c r="C13" s="15"/>
      <c r="D13" s="31">
        <f>May!C17</f>
        <v>36.6</v>
      </c>
      <c r="E13" s="31">
        <f>Jun!C22</f>
        <v>1000</v>
      </c>
      <c r="F13" s="14"/>
      <c r="G13" s="14"/>
      <c r="H13" s="14"/>
      <c r="I13" s="14">
        <f>Oct!C22</f>
        <v>1000</v>
      </c>
      <c r="J13" s="14"/>
      <c r="K13" s="14"/>
      <c r="M13" s="14">
        <f>Feb!C28</f>
        <v>1000</v>
      </c>
      <c r="N13" s="14"/>
      <c r="O13" s="14"/>
      <c r="P13" s="50"/>
      <c r="Q13" s="14"/>
      <c r="R13" s="14"/>
      <c r="S13" s="14"/>
      <c r="T13" s="14"/>
      <c r="U13" s="14"/>
      <c r="V13" s="14"/>
    </row>
    <row r="14" spans="1:22" x14ac:dyDescent="0.2">
      <c r="A14" s="93" t="s">
        <v>221</v>
      </c>
      <c r="B14" s="31">
        <f t="shared" si="2"/>
        <v>1714</v>
      </c>
      <c r="C14" s="15"/>
      <c r="D14" s="31">
        <f>May!C21</f>
        <v>141</v>
      </c>
      <c r="E14" s="31">
        <f>Jun!C23</f>
        <v>141</v>
      </c>
      <c r="F14" s="14">
        <f>Jul!C20</f>
        <v>141</v>
      </c>
      <c r="G14" s="14">
        <f>Aug!C26</f>
        <v>141</v>
      </c>
      <c r="H14" s="14">
        <f>Sep!C22</f>
        <v>141</v>
      </c>
      <c r="I14" s="14">
        <f>Oct!C25</f>
        <v>141</v>
      </c>
      <c r="J14" s="14">
        <f>Nov!C20</f>
        <v>141</v>
      </c>
      <c r="K14" s="14">
        <f>Dec!C24</f>
        <v>141</v>
      </c>
      <c r="L14" s="14">
        <f>Jan!C23</f>
        <v>141</v>
      </c>
      <c r="M14" s="14">
        <f>Feb!C31</f>
        <v>141</v>
      </c>
      <c r="N14" s="14">
        <f>Mar!C26</f>
        <v>152</v>
      </c>
      <c r="O14" s="14">
        <f>Apr!C22</f>
        <v>152</v>
      </c>
      <c r="P14" s="50"/>
      <c r="Q14" s="14"/>
      <c r="R14" s="14"/>
      <c r="S14" s="14"/>
      <c r="T14" s="14"/>
      <c r="U14" s="14"/>
      <c r="V14" s="14"/>
    </row>
    <row r="15" spans="1:22" x14ac:dyDescent="0.2">
      <c r="A15" s="5" t="s">
        <v>132</v>
      </c>
      <c r="B15" s="31">
        <f t="shared" si="2"/>
        <v>339.6</v>
      </c>
      <c r="C15" s="15"/>
      <c r="D15" s="31"/>
      <c r="E15" s="31"/>
      <c r="F15" s="14"/>
      <c r="G15" s="14"/>
      <c r="H15" s="14"/>
      <c r="I15" s="14"/>
      <c r="J15" s="14"/>
      <c r="K15" s="14">
        <f>Dec!C20</f>
        <v>339.6</v>
      </c>
      <c r="L15" s="14"/>
      <c r="M15" s="14">
        <f>P17</f>
        <v>0</v>
      </c>
      <c r="N15" s="14"/>
      <c r="O15" s="14"/>
      <c r="P15" s="50"/>
      <c r="Q15" s="14"/>
      <c r="R15" s="14"/>
      <c r="S15" s="14"/>
      <c r="T15" s="14"/>
      <c r="U15" s="14"/>
      <c r="V15" s="14"/>
    </row>
    <row r="16" spans="1:22" x14ac:dyDescent="0.2">
      <c r="A16" s="93" t="s">
        <v>135</v>
      </c>
      <c r="B16" s="31">
        <f t="shared" si="2"/>
        <v>572.41999999999996</v>
      </c>
      <c r="C16" s="15"/>
      <c r="D16" s="31">
        <f>May!C20</f>
        <v>247.9</v>
      </c>
      <c r="E16" s="31"/>
      <c r="F16" s="14"/>
      <c r="G16" s="14"/>
      <c r="H16" s="14"/>
      <c r="I16" s="14"/>
      <c r="J16" s="14"/>
      <c r="K16" s="14"/>
      <c r="L16" s="14">
        <f>Jan!C21</f>
        <v>324.52</v>
      </c>
      <c r="M16" s="14"/>
      <c r="N16" s="14"/>
      <c r="O16" s="14"/>
      <c r="P16" s="50"/>
      <c r="Q16" s="14"/>
      <c r="R16" s="14"/>
      <c r="S16" s="14"/>
      <c r="T16" s="14"/>
      <c r="U16" s="14"/>
      <c r="V16" s="14"/>
    </row>
    <row r="17" spans="1:22" x14ac:dyDescent="0.2">
      <c r="A17" s="5" t="s">
        <v>220</v>
      </c>
      <c r="B17" s="31">
        <f t="shared" si="2"/>
        <v>782</v>
      </c>
      <c r="C17" s="15"/>
      <c r="D17" s="31"/>
      <c r="E17" s="31"/>
      <c r="F17" s="14"/>
      <c r="G17" s="14"/>
      <c r="H17" s="14"/>
      <c r="I17" s="14"/>
      <c r="J17" s="14"/>
      <c r="K17" s="14">
        <f>Dec!C16</f>
        <v>782</v>
      </c>
      <c r="L17" s="14"/>
      <c r="M17" s="14">
        <f>P13</f>
        <v>0</v>
      </c>
      <c r="N17" s="14"/>
      <c r="O17" s="14"/>
      <c r="P17" s="50"/>
      <c r="Q17" s="14"/>
      <c r="R17" s="14"/>
      <c r="S17" s="14"/>
      <c r="T17" s="14"/>
      <c r="U17" s="14"/>
      <c r="V17" s="14"/>
    </row>
    <row r="18" spans="1:22" x14ac:dyDescent="0.2">
      <c r="A18" s="5" t="s">
        <v>141</v>
      </c>
      <c r="B18" s="31">
        <f t="shared" si="2"/>
        <v>398.96</v>
      </c>
      <c r="C18" s="15"/>
      <c r="D18" s="31"/>
      <c r="E18" s="31"/>
      <c r="F18" s="14"/>
      <c r="G18" s="14"/>
      <c r="H18" s="14"/>
      <c r="I18" s="14">
        <f>Oct!C24</f>
        <v>398.96</v>
      </c>
      <c r="J18" s="14"/>
      <c r="K18" s="14"/>
      <c r="L18" s="14"/>
      <c r="M18" s="14"/>
      <c r="N18" s="14"/>
      <c r="O18" s="14"/>
      <c r="P18" s="50"/>
      <c r="Q18" s="14"/>
      <c r="R18" s="14"/>
      <c r="S18" s="14"/>
      <c r="T18" s="14"/>
      <c r="U18" s="14"/>
      <c r="V18" s="14"/>
    </row>
    <row r="19" spans="1:22" x14ac:dyDescent="0.2">
      <c r="A19" s="2" t="s">
        <v>103</v>
      </c>
      <c r="B19" s="31">
        <f t="shared" si="2"/>
        <v>355.78</v>
      </c>
      <c r="C19" s="15"/>
      <c r="D19" s="31"/>
      <c r="E19" s="31">
        <f>Jun!C20</f>
        <v>24.29</v>
      </c>
      <c r="F19" s="14"/>
      <c r="G19" s="31">
        <f>Aug!C24</f>
        <v>73.489999999999995</v>
      </c>
      <c r="I19" s="44">
        <f>Oct!C20</f>
        <v>50</v>
      </c>
      <c r="J19" s="45">
        <f>Nov!C19</f>
        <v>10</v>
      </c>
      <c r="K19" s="14">
        <f>Dec!C19</f>
        <v>58</v>
      </c>
      <c r="L19" s="14">
        <f>Jan!C19</f>
        <v>50</v>
      </c>
      <c r="M19" s="14">
        <f>Feb!C30</f>
        <v>40</v>
      </c>
      <c r="N19" s="14"/>
      <c r="O19" s="14">
        <f>Apr!C20</f>
        <v>50</v>
      </c>
      <c r="P19" s="50"/>
      <c r="Q19" s="14"/>
      <c r="R19" s="14"/>
      <c r="S19" s="14"/>
      <c r="T19" s="14"/>
      <c r="U19" s="14"/>
      <c r="V19" s="14"/>
    </row>
    <row r="20" spans="1:22" x14ac:dyDescent="0.2">
      <c r="A20" s="2" t="s">
        <v>104</v>
      </c>
      <c r="B20" s="31">
        <f t="shared" si="2"/>
        <v>142.61000000000001</v>
      </c>
      <c r="C20" s="15"/>
      <c r="D20" s="31"/>
      <c r="E20" s="31"/>
      <c r="F20" s="14"/>
      <c r="G20" s="31"/>
      <c r="I20" s="44"/>
      <c r="J20" s="45"/>
      <c r="K20" s="14">
        <f>Dec!C17</f>
        <v>76.61</v>
      </c>
      <c r="L20" s="14">
        <f>Jan!C20</f>
        <v>66</v>
      </c>
      <c r="M20" s="14">
        <f>P14</f>
        <v>0</v>
      </c>
      <c r="N20" s="14"/>
      <c r="O20" s="14"/>
      <c r="P20" s="50"/>
      <c r="Q20" s="14"/>
      <c r="R20" s="14"/>
      <c r="S20" s="14"/>
      <c r="T20" s="14"/>
      <c r="U20" s="14"/>
      <c r="V20" s="14"/>
    </row>
    <row r="21" spans="1:22" x14ac:dyDescent="0.2">
      <c r="A21" s="2" t="s">
        <v>105</v>
      </c>
      <c r="B21" s="31">
        <f t="shared" si="2"/>
        <v>344.84999999999997</v>
      </c>
      <c r="C21" s="15"/>
      <c r="D21" s="31">
        <f>May!C19</f>
        <v>63.43</v>
      </c>
      <c r="E21" s="31">
        <f>Jun!C21</f>
        <v>29.93</v>
      </c>
      <c r="F21" s="14"/>
      <c r="G21" s="31"/>
      <c r="H21" s="16">
        <f>Sep!C21</f>
        <v>143.22999999999999</v>
      </c>
      <c r="I21" s="44">
        <f>Oct!C23</f>
        <v>42.64</v>
      </c>
      <c r="J21" s="45"/>
      <c r="K21" s="14">
        <f>Dec!C23</f>
        <v>65.62</v>
      </c>
      <c r="L21" s="14"/>
      <c r="M21" s="14">
        <f>P19</f>
        <v>0</v>
      </c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">
      <c r="A22" s="93" t="s">
        <v>222</v>
      </c>
      <c r="B22" s="31">
        <f t="shared" si="2"/>
        <v>11711.150000000001</v>
      </c>
      <c r="C22" s="15"/>
      <c r="D22" s="31"/>
      <c r="E22" s="31"/>
      <c r="F22" s="14"/>
      <c r="G22" s="14"/>
      <c r="H22" s="14"/>
      <c r="I22" s="14">
        <f>Oct!C21</f>
        <v>260</v>
      </c>
      <c r="J22" s="45"/>
      <c r="K22" s="14"/>
      <c r="L22" s="14"/>
      <c r="M22" s="14">
        <f>Feb!C32</f>
        <v>117.94</v>
      </c>
      <c r="N22" s="14">
        <f>Mar!C19+SUM(Mar!C22:C25)</f>
        <v>11333.210000000001</v>
      </c>
      <c r="O22" s="14"/>
      <c r="P22" s="14"/>
      <c r="Q22" s="14"/>
      <c r="R22" s="14"/>
      <c r="S22" s="14"/>
      <c r="T22" s="14"/>
      <c r="U22" s="14"/>
      <c r="V22" s="14"/>
    </row>
    <row r="23" spans="1:22" x14ac:dyDescent="0.2">
      <c r="A23" s="93" t="s">
        <v>232</v>
      </c>
      <c r="B23" s="31">
        <f t="shared" si="2"/>
        <v>59</v>
      </c>
      <c r="C23" s="15"/>
      <c r="D23" s="31"/>
      <c r="E23" s="31"/>
      <c r="F23" s="14">
        <f>Jul!C19</f>
        <v>5</v>
      </c>
      <c r="G23" s="14">
        <f>Aug!C25</f>
        <v>5</v>
      </c>
      <c r="H23" s="14">
        <f>Sep!C17+Sep!C19+Sep!C20</f>
        <v>49</v>
      </c>
      <c r="I23" s="14"/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">
      <c r="A24" s="2" t="s">
        <v>118</v>
      </c>
      <c r="B24" s="31">
        <f t="shared" si="2"/>
        <v>91.05</v>
      </c>
      <c r="C24" s="15"/>
      <c r="D24" s="31">
        <f>May!C18</f>
        <v>25.05</v>
      </c>
      <c r="E24" s="31">
        <f>Jun!C18</f>
        <v>15.8</v>
      </c>
      <c r="F24" s="14"/>
      <c r="G24" s="14"/>
      <c r="H24" s="14"/>
      <c r="I24" s="14">
        <f>Oct!C19</f>
        <v>7.9</v>
      </c>
      <c r="J24" s="45"/>
      <c r="K24" s="14">
        <f>Dec!C21</f>
        <v>34.700000000000003</v>
      </c>
      <c r="L24" s="14">
        <f>Jan!C22</f>
        <v>7.6</v>
      </c>
      <c r="M24" s="14">
        <f>P18</f>
        <v>0</v>
      </c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2">
      <c r="A25" s="2" t="s">
        <v>147</v>
      </c>
      <c r="B25" s="31">
        <f t="shared" si="2"/>
        <v>206.78</v>
      </c>
      <c r="C25" s="15"/>
      <c r="D25" s="31"/>
      <c r="E25" s="31"/>
      <c r="F25" s="14"/>
      <c r="G25" s="14"/>
      <c r="H25" s="14">
        <f>Sep!C23</f>
        <v>206.78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">
      <c r="A26" s="93" t="s">
        <v>223</v>
      </c>
      <c r="B26" s="31">
        <f t="shared" si="2"/>
        <v>2500</v>
      </c>
      <c r="C26" s="15"/>
      <c r="D26" s="31"/>
      <c r="E26" s="31"/>
      <c r="F26" s="14"/>
      <c r="G26" s="14"/>
      <c r="H26" s="14">
        <f>Sep!C16</f>
        <v>2500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x14ac:dyDescent="0.2">
      <c r="A27" s="2" t="s">
        <v>236</v>
      </c>
      <c r="B27" s="31">
        <f t="shared" si="2"/>
        <v>4</v>
      </c>
      <c r="C27" s="15"/>
      <c r="D27" s="14"/>
      <c r="E27" s="14"/>
      <c r="F27" s="14"/>
      <c r="G27" s="14"/>
      <c r="H27" s="14">
        <f>Sep!C24</f>
        <v>4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2">
      <c r="A28" s="2" t="s">
        <v>142</v>
      </c>
      <c r="B28" s="31">
        <f t="shared" si="2"/>
        <v>20</v>
      </c>
      <c r="C28" s="15"/>
      <c r="D28" s="14"/>
      <c r="E28" s="14"/>
      <c r="F28" s="14"/>
      <c r="G28" s="14"/>
      <c r="H28" s="14"/>
      <c r="I28" s="14"/>
      <c r="J28" s="14"/>
      <c r="K28" s="14">
        <f>Dec!C22</f>
        <v>20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16.5" thickBot="1" x14ac:dyDescent="0.3">
      <c r="B29" s="52">
        <f>SUM(B12:B28)</f>
        <v>30815.8</v>
      </c>
      <c r="C29" s="48"/>
      <c r="D29" s="18">
        <f t="shared" ref="D29:O29" si="3">SUM(D12:D28)</f>
        <v>513.98</v>
      </c>
      <c r="E29" s="18">
        <f t="shared" si="3"/>
        <v>1948.02</v>
      </c>
      <c r="F29" s="18">
        <f t="shared" si="3"/>
        <v>146</v>
      </c>
      <c r="G29" s="18">
        <f t="shared" si="3"/>
        <v>1707.49</v>
      </c>
      <c r="H29" s="18">
        <f t="shared" si="3"/>
        <v>3726.01</v>
      </c>
      <c r="I29" s="18">
        <f t="shared" si="3"/>
        <v>1900.5000000000002</v>
      </c>
      <c r="J29" s="18">
        <f t="shared" si="3"/>
        <v>1411</v>
      </c>
      <c r="K29" s="18">
        <f t="shared" si="3"/>
        <v>2199.5299999999997</v>
      </c>
      <c r="L29" s="18">
        <f t="shared" si="3"/>
        <v>1333.12</v>
      </c>
      <c r="M29" s="18">
        <f t="shared" si="3"/>
        <v>2105.94</v>
      </c>
      <c r="N29" s="18">
        <f t="shared" si="3"/>
        <v>12173.210000000001</v>
      </c>
      <c r="O29" s="18">
        <f t="shared" si="3"/>
        <v>1651</v>
      </c>
      <c r="P29" s="14"/>
      <c r="Q29" s="14"/>
      <c r="R29" s="14"/>
      <c r="S29" s="14"/>
      <c r="T29" s="14"/>
      <c r="U29" s="14"/>
      <c r="V29" s="14"/>
    </row>
    <row r="30" spans="1:22" ht="16.5" thickTop="1" x14ac:dyDescent="0.25">
      <c r="A30" s="2" t="s">
        <v>185</v>
      </c>
      <c r="B30" s="66">
        <f t="shared" ref="B30" si="4">SUM(D30:O30)</f>
        <v>640</v>
      </c>
      <c r="C30" s="15"/>
      <c r="D30" s="31"/>
      <c r="E30" s="31"/>
      <c r="F30" s="14"/>
      <c r="G30" s="14"/>
      <c r="H30" s="14"/>
      <c r="I30" s="14"/>
      <c r="J30" s="14"/>
      <c r="K30" s="14"/>
      <c r="L30" s="14"/>
      <c r="M30" s="66">
        <v>640</v>
      </c>
      <c r="N30" s="31"/>
      <c r="O30" s="14"/>
      <c r="P30" s="14"/>
      <c r="Q30" s="14"/>
      <c r="R30" s="14"/>
      <c r="S30" s="14"/>
      <c r="T30" s="14"/>
      <c r="U30" s="14"/>
      <c r="V30" s="14"/>
    </row>
    <row r="31" spans="1:22" ht="15.75" thickBot="1" x14ac:dyDescent="0.25">
      <c r="A31" s="2" t="s">
        <v>187</v>
      </c>
      <c r="B31" s="18">
        <f>B29+B30</f>
        <v>31455.8</v>
      </c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5.75" thickTop="1" x14ac:dyDescent="0.2">
      <c r="B32" s="69" t="s">
        <v>192</v>
      </c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0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Q33" s="14"/>
      <c r="R33" s="14"/>
      <c r="S33" s="14"/>
      <c r="T33" s="14"/>
    </row>
    <row r="34" spans="1:20" ht="15.75" x14ac:dyDescent="0.25">
      <c r="A34" s="54" t="s">
        <v>160</v>
      </c>
      <c r="C34" s="51"/>
      <c r="D34" s="3">
        <v>2019</v>
      </c>
      <c r="E34" s="3">
        <v>2019</v>
      </c>
      <c r="F34" s="3">
        <v>2019</v>
      </c>
      <c r="G34" s="3">
        <v>2019</v>
      </c>
      <c r="H34" s="3">
        <v>2019</v>
      </c>
      <c r="I34" s="3">
        <v>2019</v>
      </c>
      <c r="J34" s="3">
        <v>2019</v>
      </c>
      <c r="K34" s="3">
        <v>2019</v>
      </c>
      <c r="L34" s="3">
        <v>2020</v>
      </c>
      <c r="M34" s="3">
        <v>2020</v>
      </c>
      <c r="N34" s="3">
        <v>2020</v>
      </c>
      <c r="O34" s="3">
        <v>2020</v>
      </c>
    </row>
    <row r="35" spans="1:20" ht="15.75" x14ac:dyDescent="0.25">
      <c r="A35" s="21" t="s">
        <v>100</v>
      </c>
      <c r="B35" s="22" t="s">
        <v>108</v>
      </c>
      <c r="C35" s="51"/>
      <c r="D35" s="22" t="s">
        <v>0</v>
      </c>
      <c r="E35" s="22" t="s">
        <v>1</v>
      </c>
      <c r="F35" s="22" t="s">
        <v>110</v>
      </c>
      <c r="G35" s="22" t="s">
        <v>111</v>
      </c>
      <c r="H35" s="22" t="s">
        <v>112</v>
      </c>
      <c r="I35" s="22" t="s">
        <v>113</v>
      </c>
      <c r="J35" s="22" t="s">
        <v>114</v>
      </c>
      <c r="K35" s="22" t="s">
        <v>115</v>
      </c>
      <c r="L35" s="22" t="s">
        <v>159</v>
      </c>
      <c r="M35" s="22" t="s">
        <v>116</v>
      </c>
      <c r="N35" s="22" t="s">
        <v>117</v>
      </c>
      <c r="O35" s="22" t="s">
        <v>109</v>
      </c>
    </row>
    <row r="36" spans="1:20" x14ac:dyDescent="0.2">
      <c r="A36" s="97" t="s">
        <v>260</v>
      </c>
      <c r="B36" s="14">
        <f>SUM(D36:O36)</f>
        <v>7264</v>
      </c>
      <c r="C36" s="15"/>
      <c r="D36" s="14"/>
      <c r="E36" s="14"/>
      <c r="F36" s="14"/>
      <c r="G36" s="14">
        <f>Aug!H12+Aug!H13+Aug!H14</f>
        <v>5551</v>
      </c>
      <c r="H36" s="14"/>
      <c r="I36" s="14"/>
      <c r="J36" s="14">
        <f>Nov!H12</f>
        <v>942</v>
      </c>
      <c r="K36" s="14"/>
      <c r="L36" s="14"/>
      <c r="M36" s="16">
        <f>Feb!H12+Feb!H13+Feb!H14+Feb!H15+Feb!H16+Feb!H18+Feb!H19+Feb!H20+Feb!H21+Feb!H22</f>
        <v>771</v>
      </c>
      <c r="N36" s="14"/>
      <c r="O36" s="14"/>
      <c r="P36" s="14"/>
    </row>
    <row r="37" spans="1:20" x14ac:dyDescent="0.2">
      <c r="A37" s="97" t="s">
        <v>266</v>
      </c>
      <c r="B37" s="14">
        <f>SUM(D37:O37)</f>
        <v>2243</v>
      </c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6">
        <f>+Feb!H17</f>
        <v>2243</v>
      </c>
      <c r="N37" s="14"/>
      <c r="O37" s="14"/>
      <c r="P37" s="14"/>
    </row>
    <row r="38" spans="1:20" x14ac:dyDescent="0.2">
      <c r="A38" s="93" t="s">
        <v>264</v>
      </c>
      <c r="B38" s="14">
        <f t="shared" ref="B38:B39" si="5">SUM(D38:O38)</f>
        <v>10263.150000000001</v>
      </c>
      <c r="C38" s="15"/>
      <c r="D38" s="14"/>
      <c r="E38" s="14"/>
      <c r="F38" s="14"/>
      <c r="G38" s="14"/>
      <c r="H38" s="14"/>
      <c r="I38" s="14"/>
      <c r="J38" s="14"/>
      <c r="K38" s="14"/>
      <c r="L38" s="14">
        <f>Jan!H12</f>
        <v>6428.06</v>
      </c>
      <c r="M38" s="14">
        <f>Feb!H23</f>
        <v>3835.09</v>
      </c>
      <c r="N38" s="14"/>
      <c r="O38" s="14"/>
      <c r="P38" s="14"/>
    </row>
    <row r="39" spans="1:20" x14ac:dyDescent="0.2">
      <c r="A39" s="2" t="s">
        <v>257</v>
      </c>
      <c r="B39" s="14">
        <f t="shared" si="5"/>
        <v>3000</v>
      </c>
      <c r="C39" s="15"/>
      <c r="D39" s="14"/>
      <c r="E39" s="14"/>
      <c r="F39" s="14"/>
      <c r="G39" s="14">
        <f>Aug!H15</f>
        <v>3000</v>
      </c>
      <c r="H39" s="14"/>
      <c r="I39" s="14"/>
      <c r="J39" s="14"/>
      <c r="K39" s="14"/>
      <c r="L39" s="14"/>
      <c r="M39" s="14"/>
      <c r="N39" s="14"/>
      <c r="O39" s="14"/>
      <c r="P39" s="14"/>
    </row>
    <row r="40" spans="1:20" ht="16.5" thickBot="1" x14ac:dyDescent="0.3">
      <c r="A40" s="2" t="s">
        <v>150</v>
      </c>
      <c r="B40" s="89">
        <f>SUM(B36:B39)</f>
        <v>22770.15</v>
      </c>
      <c r="C40" s="15"/>
      <c r="D40" s="18">
        <f t="shared" ref="D40:O40" si="6">SUM(D36:D39)</f>
        <v>0</v>
      </c>
      <c r="E40" s="18">
        <f t="shared" si="6"/>
        <v>0</v>
      </c>
      <c r="F40" s="18">
        <f t="shared" si="6"/>
        <v>0</v>
      </c>
      <c r="G40" s="18">
        <f t="shared" si="6"/>
        <v>8551</v>
      </c>
      <c r="H40" s="18">
        <f t="shared" si="6"/>
        <v>0</v>
      </c>
      <c r="I40" s="18">
        <f t="shared" si="6"/>
        <v>0</v>
      </c>
      <c r="J40" s="18">
        <f t="shared" si="6"/>
        <v>942</v>
      </c>
      <c r="K40" s="18">
        <f t="shared" si="6"/>
        <v>0</v>
      </c>
      <c r="L40" s="18">
        <f t="shared" si="6"/>
        <v>6428.06</v>
      </c>
      <c r="M40" s="18">
        <f t="shared" si="6"/>
        <v>6849.09</v>
      </c>
      <c r="N40" s="18">
        <f t="shared" si="6"/>
        <v>0</v>
      </c>
      <c r="O40" s="18">
        <f t="shared" si="6"/>
        <v>0</v>
      </c>
      <c r="P40" s="14"/>
    </row>
    <row r="41" spans="1:20" ht="15.75" thickTop="1" x14ac:dyDescent="0.2"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20" x14ac:dyDescent="0.2"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20" ht="15.75" x14ac:dyDescent="0.25">
      <c r="A43" s="21" t="s">
        <v>101</v>
      </c>
      <c r="B43" s="14"/>
      <c r="C43" s="15"/>
      <c r="D43" s="22" t="s">
        <v>0</v>
      </c>
      <c r="E43" s="22" t="s">
        <v>1</v>
      </c>
      <c r="F43" s="22" t="s">
        <v>110</v>
      </c>
      <c r="G43" s="22" t="s">
        <v>111</v>
      </c>
      <c r="H43" s="22" t="s">
        <v>112</v>
      </c>
      <c r="I43" s="22" t="s">
        <v>113</v>
      </c>
      <c r="J43" s="22" t="s">
        <v>114</v>
      </c>
      <c r="K43" s="22" t="s">
        <v>115</v>
      </c>
      <c r="L43" s="22" t="s">
        <v>159</v>
      </c>
      <c r="M43" s="22" t="s">
        <v>116</v>
      </c>
      <c r="N43" s="22" t="s">
        <v>117</v>
      </c>
      <c r="O43" s="22" t="s">
        <v>109</v>
      </c>
      <c r="P43" s="14"/>
    </row>
    <row r="44" spans="1:20" x14ac:dyDescent="0.2">
      <c r="A44" s="2" t="s">
        <v>254</v>
      </c>
      <c r="B44" s="14">
        <f t="shared" ref="B44:B57" si="7">SUM(D44:O44)</f>
        <v>65.790000000000006</v>
      </c>
      <c r="C44" s="15"/>
      <c r="D44" s="14">
        <f>May!H17</f>
        <v>65.790000000000006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20" x14ac:dyDescent="0.2">
      <c r="A45" s="93" t="s">
        <v>258</v>
      </c>
      <c r="B45" s="14">
        <f t="shared" si="7"/>
        <v>1594</v>
      </c>
      <c r="C45" s="15"/>
      <c r="D45" s="14"/>
      <c r="E45" s="14"/>
      <c r="F45" s="14"/>
      <c r="G45" s="14"/>
      <c r="H45" s="14">
        <f>Sep!H16</f>
        <v>1594</v>
      </c>
      <c r="I45" s="14"/>
      <c r="J45" s="14"/>
      <c r="K45" s="14"/>
      <c r="L45" s="14"/>
      <c r="M45" s="14"/>
      <c r="N45" s="14"/>
      <c r="O45" s="14"/>
      <c r="P45" s="14"/>
    </row>
    <row r="46" spans="1:20" x14ac:dyDescent="0.2">
      <c r="A46" s="93" t="s">
        <v>268</v>
      </c>
      <c r="B46" s="14">
        <f>SUM(D46:O46)</f>
        <v>500</v>
      </c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31">
        <f>Feb!H31</f>
        <v>500</v>
      </c>
      <c r="N46" s="14"/>
      <c r="O46" s="14"/>
      <c r="P46" s="14"/>
    </row>
    <row r="47" spans="1:20" x14ac:dyDescent="0.2">
      <c r="A47" s="93" t="s">
        <v>262</v>
      </c>
      <c r="B47" s="14">
        <f>SUM(D47:O47)</f>
        <v>38</v>
      </c>
      <c r="C47" s="15"/>
      <c r="D47" s="14"/>
      <c r="E47" s="14"/>
      <c r="F47" s="14"/>
      <c r="G47" s="14"/>
      <c r="H47" s="14"/>
      <c r="I47" s="14"/>
      <c r="J47" s="14">
        <f>Nov!H18</f>
        <v>38</v>
      </c>
      <c r="K47" s="14"/>
      <c r="L47" s="14"/>
      <c r="M47" s="14"/>
      <c r="N47" s="14"/>
      <c r="O47" s="14"/>
      <c r="P47" s="14"/>
    </row>
    <row r="48" spans="1:20" x14ac:dyDescent="0.2">
      <c r="A48" s="2" t="s">
        <v>151</v>
      </c>
      <c r="B48" s="14">
        <f t="shared" si="7"/>
        <v>149.97999999999999</v>
      </c>
      <c r="C48" s="15"/>
      <c r="D48" s="14"/>
      <c r="E48" s="14"/>
      <c r="F48" s="14"/>
      <c r="G48" s="14"/>
      <c r="H48" s="14"/>
      <c r="I48" s="14"/>
      <c r="J48" s="14">
        <f>Nov!H17</f>
        <v>149.97999999999999</v>
      </c>
      <c r="K48" s="14"/>
      <c r="L48" s="14"/>
      <c r="M48" s="14"/>
      <c r="N48" s="14"/>
      <c r="O48" s="14"/>
      <c r="P48" s="14"/>
    </row>
    <row r="49" spans="1:16" x14ac:dyDescent="0.2">
      <c r="A49" s="2" t="s">
        <v>83</v>
      </c>
      <c r="B49" s="14">
        <f t="shared" si="7"/>
        <v>248</v>
      </c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31">
        <f>Feb!H28</f>
        <v>248</v>
      </c>
      <c r="N49" s="14"/>
      <c r="O49" s="14"/>
      <c r="P49" s="14"/>
    </row>
    <row r="50" spans="1:16" x14ac:dyDescent="0.2">
      <c r="A50" s="2" t="s">
        <v>85</v>
      </c>
      <c r="B50" s="14">
        <f t="shared" si="7"/>
        <v>2003.4</v>
      </c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31">
        <f>Feb!H29</f>
        <v>2003.4</v>
      </c>
      <c r="N50" s="14"/>
      <c r="O50" s="14"/>
      <c r="P50" s="14"/>
    </row>
    <row r="51" spans="1:16" x14ac:dyDescent="0.2">
      <c r="A51" s="2" t="s">
        <v>153</v>
      </c>
      <c r="B51" s="14">
        <f t="shared" si="7"/>
        <v>124</v>
      </c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31"/>
      <c r="N51" s="14">
        <f>Mar!H19</f>
        <v>124</v>
      </c>
      <c r="O51" s="14"/>
      <c r="P51" s="14"/>
    </row>
    <row r="52" spans="1:16" x14ac:dyDescent="0.2">
      <c r="A52" s="2" t="s">
        <v>154</v>
      </c>
      <c r="B52" s="14">
        <f t="shared" si="7"/>
        <v>215.06</v>
      </c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31"/>
      <c r="N52" s="14">
        <f>Mar!H20</f>
        <v>215.06</v>
      </c>
      <c r="O52" s="14"/>
      <c r="P52" s="14"/>
    </row>
    <row r="53" spans="1:16" x14ac:dyDescent="0.2">
      <c r="A53" s="2" t="s">
        <v>155</v>
      </c>
      <c r="B53" s="14">
        <f t="shared" si="7"/>
        <v>28.15</v>
      </c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31"/>
      <c r="N53" s="14">
        <f>Mar!H21</f>
        <v>28.15</v>
      </c>
      <c r="O53" s="14"/>
      <c r="P53" s="14"/>
    </row>
    <row r="54" spans="1:16" x14ac:dyDescent="0.2">
      <c r="A54" s="2" t="s">
        <v>156</v>
      </c>
      <c r="B54" s="14">
        <f t="shared" si="7"/>
        <v>308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31"/>
      <c r="N54" s="14">
        <f>Mar!H22</f>
        <v>308</v>
      </c>
      <c r="O54" s="14"/>
      <c r="P54" s="14"/>
    </row>
    <row r="55" spans="1:16" x14ac:dyDescent="0.2">
      <c r="A55" s="93" t="s">
        <v>97</v>
      </c>
      <c r="B55" s="14">
        <f t="shared" si="7"/>
        <v>208</v>
      </c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31"/>
      <c r="N55" s="14"/>
      <c r="O55" s="14">
        <f>Apr!H20</f>
        <v>208</v>
      </c>
      <c r="P55" s="14"/>
    </row>
    <row r="56" spans="1:16" ht="16.5" thickBot="1" x14ac:dyDescent="0.3">
      <c r="A56" s="2" t="s">
        <v>157</v>
      </c>
      <c r="B56" s="52">
        <f>SUM(B44:B55)</f>
        <v>5482.38</v>
      </c>
      <c r="C56" s="15"/>
      <c r="D56" s="18">
        <f t="shared" ref="D56:O56" si="8">SUM(D44:D55)</f>
        <v>65.790000000000006</v>
      </c>
      <c r="E56" s="18">
        <f t="shared" si="8"/>
        <v>0</v>
      </c>
      <c r="F56" s="18">
        <f t="shared" si="8"/>
        <v>0</v>
      </c>
      <c r="G56" s="18">
        <f t="shared" si="8"/>
        <v>0</v>
      </c>
      <c r="H56" s="18">
        <f t="shared" si="8"/>
        <v>1594</v>
      </c>
      <c r="I56" s="18">
        <f t="shared" si="8"/>
        <v>0</v>
      </c>
      <c r="J56" s="18">
        <f t="shared" si="8"/>
        <v>187.98</v>
      </c>
      <c r="K56" s="18">
        <f t="shared" si="8"/>
        <v>0</v>
      </c>
      <c r="L56" s="18">
        <f t="shared" si="8"/>
        <v>0</v>
      </c>
      <c r="M56" s="43">
        <f t="shared" si="8"/>
        <v>2751.4</v>
      </c>
      <c r="N56" s="18">
        <f t="shared" si="8"/>
        <v>675.21</v>
      </c>
      <c r="O56" s="18">
        <f t="shared" si="8"/>
        <v>208</v>
      </c>
      <c r="P56" s="14"/>
    </row>
    <row r="57" spans="1:16" ht="16.5" thickTop="1" x14ac:dyDescent="0.25">
      <c r="A57" s="2" t="s">
        <v>186</v>
      </c>
      <c r="B57" s="66">
        <f t="shared" si="7"/>
        <v>11653.21</v>
      </c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66">
        <f>Feb!H30</f>
        <v>640</v>
      </c>
      <c r="N57" s="66">
        <f>Mar!H23</f>
        <v>11013.21</v>
      </c>
      <c r="O57" s="14"/>
      <c r="P57" s="14"/>
    </row>
    <row r="58" spans="1:16" ht="15.75" thickBot="1" x14ac:dyDescent="0.25">
      <c r="A58" s="2" t="s">
        <v>158</v>
      </c>
      <c r="B58" s="18">
        <f>B56+B57</f>
        <v>17135.59</v>
      </c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5.75" thickTop="1" x14ac:dyDescent="0.2">
      <c r="B59" s="14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2" t="s">
        <v>169</v>
      </c>
      <c r="B60" s="14">
        <f>B40</f>
        <v>22770.15</v>
      </c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2" t="s">
        <v>163</v>
      </c>
      <c r="B61" s="14">
        <f>B56</f>
        <v>5482.38</v>
      </c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  <c r="O61" s="14"/>
      <c r="P61" s="14"/>
    </row>
    <row r="62" spans="1:16" x14ac:dyDescent="0.2">
      <c r="A62" s="2" t="s">
        <v>198</v>
      </c>
      <c r="B62" s="19">
        <f>N62</f>
        <v>11013.21</v>
      </c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>
        <f>N57</f>
        <v>11013.21</v>
      </c>
      <c r="O62" s="14"/>
      <c r="P62" s="14"/>
    </row>
    <row r="63" spans="1:16" ht="15.75" thickBot="1" x14ac:dyDescent="0.25">
      <c r="A63" s="2" t="s">
        <v>163</v>
      </c>
      <c r="B63" s="18">
        <f>B61+B62</f>
        <v>16495.59</v>
      </c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 t="s">
        <v>197</v>
      </c>
      <c r="O63" s="14"/>
      <c r="P63" s="14"/>
    </row>
    <row r="64" spans="1:16" ht="15.75" thickTop="1" x14ac:dyDescent="0.2">
      <c r="A64" s="2" t="s">
        <v>193</v>
      </c>
      <c r="B64" s="19">
        <f>B60-B63</f>
        <v>6274.5600000000013</v>
      </c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2">
      <c r="B65" s="19"/>
      <c r="C65" s="1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s="2" t="s">
        <v>183</v>
      </c>
      <c r="B66" s="19">
        <f>B6+B40</f>
        <v>43583.97</v>
      </c>
      <c r="C66" s="1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s="2" t="s">
        <v>184</v>
      </c>
      <c r="B67" s="19">
        <f>B29+B56</f>
        <v>36298.18</v>
      </c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5.75" thickBot="1" x14ac:dyDescent="0.25">
      <c r="B68" s="18">
        <f>B66-B67</f>
        <v>7285.7900000000009</v>
      </c>
      <c r="C68" s="1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5.75" thickTop="1" x14ac:dyDescent="0.2">
      <c r="B69" s="14"/>
      <c r="C69" s="15"/>
      <c r="D69" s="14"/>
      <c r="E69" s="14"/>
      <c r="F69" s="14"/>
      <c r="G69" s="14"/>
      <c r="H69" s="31"/>
      <c r="I69" s="14"/>
      <c r="J69" s="14"/>
      <c r="K69" s="14"/>
      <c r="L69" s="14"/>
      <c r="M69" s="14"/>
      <c r="N69" s="14"/>
      <c r="O69" s="14"/>
      <c r="P69" s="14"/>
    </row>
    <row r="70" spans="1:16" ht="17.25" x14ac:dyDescent="0.35">
      <c r="A70" s="22" t="s">
        <v>171</v>
      </c>
      <c r="B70" s="64">
        <v>9750</v>
      </c>
      <c r="C70" s="59"/>
      <c r="D70" s="64" t="s">
        <v>173</v>
      </c>
      <c r="E70" s="22" t="s">
        <v>106</v>
      </c>
      <c r="F70" s="7" t="s">
        <v>174</v>
      </c>
      <c r="G70" s="14"/>
      <c r="H70" s="31"/>
      <c r="I70" s="14"/>
      <c r="J70" s="14"/>
      <c r="K70" s="14"/>
      <c r="L70" s="14"/>
      <c r="M70" s="14"/>
      <c r="N70" s="14"/>
      <c r="O70" s="14"/>
      <c r="P70" s="14"/>
    </row>
    <row r="71" spans="1:16" x14ac:dyDescent="0.2">
      <c r="A71" s="2" t="s">
        <v>172</v>
      </c>
      <c r="B71" s="60">
        <v>25737.55</v>
      </c>
      <c r="C71" s="59"/>
      <c r="D71" s="60">
        <v>8674.5</v>
      </c>
      <c r="E71" s="60">
        <v>0</v>
      </c>
      <c r="F71" s="60">
        <f>B71+D71+E71</f>
        <v>34412.050000000003</v>
      </c>
      <c r="H71" s="65"/>
      <c r="J71" s="14"/>
      <c r="K71" s="14"/>
      <c r="L71" s="14"/>
      <c r="M71" s="14"/>
      <c r="N71" s="14"/>
      <c r="O71" s="14"/>
      <c r="P71" s="14"/>
    </row>
    <row r="72" spans="1:16" x14ac:dyDescent="0.2">
      <c r="A72" s="62">
        <v>43586</v>
      </c>
      <c r="B72" s="65">
        <v>24086.32</v>
      </c>
      <c r="C72" s="59"/>
      <c r="D72" s="65">
        <v>2831.94</v>
      </c>
      <c r="E72" s="65">
        <v>0</v>
      </c>
      <c r="F72" s="60">
        <f>B72+D72+E72</f>
        <v>26918.26</v>
      </c>
      <c r="G72" s="14"/>
      <c r="H72" s="31"/>
      <c r="I72" s="14"/>
      <c r="J72" s="14"/>
      <c r="K72" s="14"/>
      <c r="L72" s="14"/>
      <c r="M72" s="14"/>
      <c r="N72" s="14"/>
      <c r="O72" s="14"/>
      <c r="P72" s="14"/>
    </row>
    <row r="73" spans="1:16" ht="15.75" thickBot="1" x14ac:dyDescent="0.25">
      <c r="A73" s="2" t="s">
        <v>175</v>
      </c>
      <c r="B73" s="58">
        <f>B71-B72</f>
        <v>1651.2299999999996</v>
      </c>
      <c r="C73" s="61"/>
      <c r="D73" s="58">
        <f>D71-D72</f>
        <v>5842.5599999999995</v>
      </c>
      <c r="E73" s="58">
        <f>E71-E72</f>
        <v>0</v>
      </c>
      <c r="F73" s="58">
        <f>F71-F72</f>
        <v>7493.7900000000045</v>
      </c>
      <c r="H73" s="65"/>
      <c r="J73" s="14"/>
      <c r="K73" s="14"/>
      <c r="L73" s="14"/>
      <c r="M73" s="14"/>
      <c r="N73" s="14"/>
      <c r="O73" s="14"/>
      <c r="P73" s="14"/>
    </row>
    <row r="74" spans="1:16" ht="15.75" thickTop="1" x14ac:dyDescent="0.2">
      <c r="B74" s="60"/>
      <c r="C74" s="61"/>
      <c r="D74" s="60"/>
      <c r="F74" s="63"/>
      <c r="G74" s="14"/>
      <c r="H74" s="31"/>
      <c r="I74" s="14"/>
      <c r="J74" s="14"/>
      <c r="K74" s="14"/>
      <c r="L74" s="14"/>
      <c r="M74" s="14"/>
      <c r="N74" s="14"/>
      <c r="O74" s="14"/>
      <c r="P74" s="14"/>
    </row>
    <row r="75" spans="1:16" x14ac:dyDescent="0.2">
      <c r="B75" s="60"/>
      <c r="C75" s="61"/>
      <c r="D75" s="14" t="s">
        <v>176</v>
      </c>
      <c r="F75" s="19">
        <f>'FY 2019-20 I&amp;E'!B41</f>
        <v>7285.8299999999945</v>
      </c>
      <c r="G75" s="14"/>
      <c r="H75" s="31"/>
      <c r="I75" s="14"/>
      <c r="J75" s="14"/>
      <c r="K75" s="14"/>
      <c r="L75" s="14"/>
      <c r="M75" s="14"/>
      <c r="N75" s="14"/>
      <c r="O75" s="14"/>
      <c r="P75" s="14"/>
    </row>
    <row r="76" spans="1:16" ht="16.5" thickBot="1" x14ac:dyDescent="0.3">
      <c r="B76" s="60"/>
      <c r="C76" s="61"/>
      <c r="D76" s="60" t="s">
        <v>177</v>
      </c>
      <c r="F76" s="67">
        <f>F73-F75</f>
        <v>207.96000000001004</v>
      </c>
      <c r="G76" s="14"/>
      <c r="H76" s="31"/>
      <c r="I76" s="14"/>
      <c r="J76" s="14"/>
      <c r="K76" s="14"/>
      <c r="L76" s="14"/>
      <c r="M76" s="14"/>
      <c r="N76" s="14"/>
      <c r="O76" s="14"/>
      <c r="P76" s="14"/>
    </row>
    <row r="77" spans="1:16" ht="15.75" thickTop="1" x14ac:dyDescent="0.2">
      <c r="B77" s="60"/>
      <c r="C77" s="61"/>
      <c r="D77" s="63"/>
      <c r="E77" s="60"/>
      <c r="F77" s="60"/>
      <c r="G77" s="14"/>
      <c r="H77" s="31"/>
      <c r="I77" s="14"/>
      <c r="J77" s="14"/>
      <c r="K77" s="14"/>
      <c r="L77" s="14"/>
      <c r="M77" s="14"/>
      <c r="N77" s="14"/>
      <c r="O77" s="14"/>
      <c r="P77" s="14"/>
    </row>
    <row r="78" spans="1:16" x14ac:dyDescent="0.2">
      <c r="A78" s="78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4"/>
    </row>
    <row r="79" spans="1:16" ht="15.75" x14ac:dyDescent="0.25">
      <c r="A79" s="76" t="s">
        <v>194</v>
      </c>
      <c r="B79" s="14"/>
      <c r="C79" s="31"/>
      <c r="D79" s="22" t="s">
        <v>0</v>
      </c>
      <c r="E79" s="22" t="s">
        <v>1</v>
      </c>
      <c r="F79" s="22" t="s">
        <v>110</v>
      </c>
      <c r="G79" s="22" t="s">
        <v>111</v>
      </c>
      <c r="H79" s="22" t="s">
        <v>112</v>
      </c>
      <c r="I79" s="22" t="s">
        <v>113</v>
      </c>
      <c r="J79" s="22" t="s">
        <v>114</v>
      </c>
      <c r="K79" s="22" t="s">
        <v>115</v>
      </c>
      <c r="L79" s="22" t="s">
        <v>159</v>
      </c>
      <c r="M79" s="22" t="s">
        <v>116</v>
      </c>
      <c r="N79" s="22" t="s">
        <v>117</v>
      </c>
      <c r="O79" s="22" t="s">
        <v>109</v>
      </c>
      <c r="P79" s="14"/>
    </row>
    <row r="80" spans="1:16" x14ac:dyDescent="0.2">
      <c r="A80" s="22">
        <v>9750</v>
      </c>
      <c r="B80" s="60"/>
      <c r="C80" s="65"/>
      <c r="D80" s="65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8" x14ac:dyDescent="0.2">
      <c r="A81" s="2" t="s">
        <v>180</v>
      </c>
      <c r="B81" s="63">
        <f>O81</f>
        <v>25737.550000000007</v>
      </c>
      <c r="C81" s="15"/>
      <c r="D81" s="60">
        <f>May!C9</f>
        <v>25153.99</v>
      </c>
      <c r="E81" s="60">
        <f>Jun!C9</f>
        <v>23241.31</v>
      </c>
      <c r="F81" s="60">
        <f>Jul!C9</f>
        <v>24778.010000000002</v>
      </c>
      <c r="G81" s="60">
        <f>Aug!C9</f>
        <v>26427.07</v>
      </c>
      <c r="H81" s="60">
        <f>Sep!C9</f>
        <v>22701.059999999998</v>
      </c>
      <c r="I81" s="60">
        <f>Oct!C9</f>
        <v>24098.159999999996</v>
      </c>
      <c r="J81" s="60">
        <f>Nov!C9</f>
        <v>24383.309999999998</v>
      </c>
      <c r="K81" s="60">
        <f>Dec!C9</f>
        <v>22183.78</v>
      </c>
      <c r="L81" s="60">
        <f>Jan!C9</f>
        <v>24623.51</v>
      </c>
      <c r="M81" s="60">
        <f>Feb!C9</f>
        <v>23157.57</v>
      </c>
      <c r="N81" s="60">
        <f>Mar!C9</f>
        <v>23784.420000000006</v>
      </c>
      <c r="O81" s="60">
        <f>Apr!C9</f>
        <v>25737.550000000007</v>
      </c>
      <c r="P81" s="60"/>
      <c r="Q81" s="77"/>
    </row>
    <row r="82" spans="1:18" x14ac:dyDescent="0.2">
      <c r="A82" s="2" t="s">
        <v>179</v>
      </c>
      <c r="B82" s="63">
        <f>D82</f>
        <v>24086.32</v>
      </c>
      <c r="C82" s="15"/>
      <c r="D82" s="60">
        <f>May!C3</f>
        <v>24086.32</v>
      </c>
      <c r="E82" s="60">
        <f>Jun!C3</f>
        <v>25153.99</v>
      </c>
      <c r="F82" s="60">
        <f>Jul!C3</f>
        <v>23241.31</v>
      </c>
      <c r="G82" s="60">
        <f>Aug!C3</f>
        <v>24778.010000000002</v>
      </c>
      <c r="H82" s="60">
        <f>Sep!C3</f>
        <v>26427.07</v>
      </c>
      <c r="I82" s="60">
        <f>Oct!C3</f>
        <v>22701.059999999998</v>
      </c>
      <c r="J82" s="60">
        <f>Nov!C3</f>
        <v>24098.159999999996</v>
      </c>
      <c r="K82" s="60">
        <f>Dec!C3</f>
        <v>24383.309999999998</v>
      </c>
      <c r="L82" s="60">
        <f>Jan!C3</f>
        <v>22183.78</v>
      </c>
      <c r="M82" s="60">
        <f>Feb!C3</f>
        <v>24623.51</v>
      </c>
      <c r="N82" s="60">
        <f>Mar!C3</f>
        <v>23157.57</v>
      </c>
      <c r="O82" s="60">
        <f>Apr!C3</f>
        <v>23784.420000000006</v>
      </c>
      <c r="P82" s="77"/>
      <c r="Q82" s="77"/>
    </row>
    <row r="83" spans="1:18" ht="15.75" thickBot="1" x14ac:dyDescent="0.25">
      <c r="A83" s="2" t="s">
        <v>181</v>
      </c>
      <c r="B83" s="58">
        <f>B81-B82</f>
        <v>1651.2300000000068</v>
      </c>
      <c r="C83" s="15"/>
      <c r="D83" s="58">
        <f>D81-D82</f>
        <v>1067.6700000000019</v>
      </c>
      <c r="E83" s="58">
        <f t="shared" ref="E83:O83" si="9">E81-E82</f>
        <v>-1912.6800000000003</v>
      </c>
      <c r="F83" s="58">
        <f t="shared" si="9"/>
        <v>1536.7000000000007</v>
      </c>
      <c r="G83" s="58">
        <f t="shared" si="9"/>
        <v>1649.0599999999977</v>
      </c>
      <c r="H83" s="58">
        <f t="shared" si="9"/>
        <v>-3726.010000000002</v>
      </c>
      <c r="I83" s="58">
        <f t="shared" si="9"/>
        <v>1397.0999999999985</v>
      </c>
      <c r="J83" s="58">
        <f t="shared" si="9"/>
        <v>285.15000000000146</v>
      </c>
      <c r="K83" s="58">
        <f t="shared" si="9"/>
        <v>-2199.5299999999988</v>
      </c>
      <c r="L83" s="58">
        <f t="shared" si="9"/>
        <v>2439.7299999999996</v>
      </c>
      <c r="M83" s="58">
        <f t="shared" si="9"/>
        <v>-1465.9399999999987</v>
      </c>
      <c r="N83" s="58">
        <f t="shared" si="9"/>
        <v>626.85000000000582</v>
      </c>
      <c r="O83" s="58">
        <f t="shared" si="9"/>
        <v>1953.130000000001</v>
      </c>
      <c r="P83" s="77"/>
      <c r="Q83" s="77"/>
    </row>
    <row r="84" spans="1:18" ht="15.75" thickTop="1" x14ac:dyDescent="0.2">
      <c r="B84" s="86">
        <f>SUM(D83:O83)</f>
        <v>1651.2300000000068</v>
      </c>
      <c r="C84" s="15"/>
      <c r="D84" s="63"/>
      <c r="E84" s="63"/>
      <c r="F84" s="63"/>
      <c r="G84" s="63"/>
      <c r="H84" s="63"/>
      <c r="I84" s="63"/>
      <c r="J84" s="63"/>
      <c r="K84" s="63"/>
      <c r="L84" s="63"/>
      <c r="M84" s="33"/>
      <c r="N84" s="63"/>
      <c r="O84" s="63"/>
      <c r="P84" s="77"/>
      <c r="Q84" s="77"/>
    </row>
    <row r="85" spans="1:18" x14ac:dyDescent="0.2">
      <c r="B85" s="86"/>
      <c r="C85" s="15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77"/>
      <c r="Q85" s="77"/>
    </row>
    <row r="86" spans="1:18" x14ac:dyDescent="0.2">
      <c r="A86" s="2" t="s">
        <v>189</v>
      </c>
      <c r="B86" s="75">
        <f>SUM(D86:O86)</f>
        <v>32467.030000000002</v>
      </c>
      <c r="C86" s="61"/>
      <c r="D86" s="60">
        <f t="shared" ref="D86:L86" si="10">D6</f>
        <v>1581.65</v>
      </c>
      <c r="E86" s="60">
        <f t="shared" si="10"/>
        <v>35.340000000000003</v>
      </c>
      <c r="F86" s="60">
        <f t="shared" si="10"/>
        <v>1682.7</v>
      </c>
      <c r="G86" s="60">
        <f t="shared" si="10"/>
        <v>3356.55</v>
      </c>
      <c r="H86" s="60">
        <f t="shared" si="10"/>
        <v>0</v>
      </c>
      <c r="I86" s="60">
        <f t="shared" si="10"/>
        <v>3297.6000000000004</v>
      </c>
      <c r="J86" s="60">
        <f t="shared" si="10"/>
        <v>1696.15</v>
      </c>
      <c r="K86" s="60">
        <f t="shared" si="10"/>
        <v>0</v>
      </c>
      <c r="L86" s="60">
        <f t="shared" si="10"/>
        <v>3772.85</v>
      </c>
      <c r="M86" s="14">
        <f>M6+640</f>
        <v>640</v>
      </c>
      <c r="N86" s="14">
        <f>N6+N7</f>
        <v>12800.06</v>
      </c>
      <c r="O86" s="60">
        <f>O6</f>
        <v>3604.13</v>
      </c>
      <c r="P86" s="77"/>
      <c r="Q86" s="77"/>
      <c r="R86" s="77"/>
    </row>
    <row r="87" spans="1:18" x14ac:dyDescent="0.2">
      <c r="A87" s="2" t="s">
        <v>190</v>
      </c>
      <c r="B87" s="75">
        <f>SUM(D87:O87)</f>
        <v>31758.799999999996</v>
      </c>
      <c r="C87" s="61"/>
      <c r="D87" s="60">
        <f t="shared" ref="D87:M87" si="11">D29</f>
        <v>513.98</v>
      </c>
      <c r="E87" s="60">
        <f t="shared" si="11"/>
        <v>1948.02</v>
      </c>
      <c r="F87" s="60">
        <f t="shared" si="11"/>
        <v>146</v>
      </c>
      <c r="G87" s="60">
        <f t="shared" si="11"/>
        <v>1707.49</v>
      </c>
      <c r="H87" s="60">
        <f t="shared" si="11"/>
        <v>3726.01</v>
      </c>
      <c r="I87" s="60">
        <f t="shared" si="11"/>
        <v>1900.5000000000002</v>
      </c>
      <c r="J87" s="60">
        <f t="shared" si="11"/>
        <v>1411</v>
      </c>
      <c r="K87" s="60">
        <f t="shared" si="11"/>
        <v>2199.5299999999997</v>
      </c>
      <c r="L87" s="60">
        <f t="shared" si="11"/>
        <v>1333.12</v>
      </c>
      <c r="M87" s="60">
        <f t="shared" si="11"/>
        <v>2105.94</v>
      </c>
      <c r="N87" s="14">
        <f>Mar!C7</f>
        <v>13116.210000000001</v>
      </c>
      <c r="O87" s="60">
        <f>O29</f>
        <v>1651</v>
      </c>
      <c r="P87" s="77"/>
      <c r="Q87" s="77"/>
      <c r="R87" s="77"/>
    </row>
    <row r="88" spans="1:18" ht="16.5" thickBot="1" x14ac:dyDescent="0.3">
      <c r="A88" s="2" t="s">
        <v>191</v>
      </c>
      <c r="B88" s="67">
        <f>B86-B87</f>
        <v>708.23000000000684</v>
      </c>
      <c r="C88" s="61"/>
      <c r="D88" s="58">
        <f>D86-D87</f>
        <v>1067.67</v>
      </c>
      <c r="E88" s="58">
        <f t="shared" ref="E88:O88" si="12">E86-E87</f>
        <v>-1912.68</v>
      </c>
      <c r="F88" s="58">
        <f t="shared" si="12"/>
        <v>1536.7</v>
      </c>
      <c r="G88" s="58">
        <f t="shared" si="12"/>
        <v>1649.0600000000002</v>
      </c>
      <c r="H88" s="58">
        <f t="shared" si="12"/>
        <v>-3726.01</v>
      </c>
      <c r="I88" s="58">
        <f t="shared" si="12"/>
        <v>1397.1000000000001</v>
      </c>
      <c r="J88" s="58">
        <f t="shared" si="12"/>
        <v>285.15000000000009</v>
      </c>
      <c r="K88" s="58">
        <f t="shared" si="12"/>
        <v>-2199.5299999999997</v>
      </c>
      <c r="L88" s="58">
        <f t="shared" si="12"/>
        <v>2439.73</v>
      </c>
      <c r="M88" s="58">
        <f t="shared" si="12"/>
        <v>-1465.94</v>
      </c>
      <c r="N88" s="58">
        <f t="shared" si="12"/>
        <v>-316.15000000000146</v>
      </c>
      <c r="O88" s="58">
        <f t="shared" si="12"/>
        <v>1953.13</v>
      </c>
      <c r="P88" s="77"/>
      <c r="Q88" s="77"/>
      <c r="R88" s="77"/>
    </row>
    <row r="89" spans="1:18" ht="15.75" thickTop="1" x14ac:dyDescent="0.2">
      <c r="B89" s="86">
        <f>SUM(D88:O88)</f>
        <v>708.22999999999888</v>
      </c>
      <c r="C89" s="15"/>
      <c r="D89" s="60">
        <f t="shared" ref="D89:O89" si="13">D83-D88</f>
        <v>1.8189894035458565E-12</v>
      </c>
      <c r="E89" s="60">
        <f t="shared" si="13"/>
        <v>0</v>
      </c>
      <c r="F89" s="60">
        <f t="shared" si="13"/>
        <v>0</v>
      </c>
      <c r="G89" s="60">
        <f t="shared" si="13"/>
        <v>-2.5011104298755527E-12</v>
      </c>
      <c r="H89" s="60">
        <f t="shared" si="13"/>
        <v>0</v>
      </c>
      <c r="I89" s="60">
        <f t="shared" si="13"/>
        <v>0</v>
      </c>
      <c r="J89" s="60">
        <f t="shared" si="13"/>
        <v>1.3642420526593924E-12</v>
      </c>
      <c r="K89" s="60">
        <f t="shared" si="13"/>
        <v>0</v>
      </c>
      <c r="L89" s="60">
        <f t="shared" si="13"/>
        <v>0</v>
      </c>
      <c r="M89" s="60">
        <f t="shared" si="13"/>
        <v>0</v>
      </c>
      <c r="N89" s="60">
        <f t="shared" si="13"/>
        <v>943.00000000000728</v>
      </c>
      <c r="O89" s="60">
        <f t="shared" si="13"/>
        <v>0</v>
      </c>
      <c r="P89" s="77"/>
      <c r="Q89" s="77"/>
      <c r="R89" s="77"/>
    </row>
    <row r="90" spans="1:18" x14ac:dyDescent="0.2">
      <c r="A90" s="2" t="s">
        <v>177</v>
      </c>
      <c r="B90" s="86">
        <f>B84-B89</f>
        <v>943.00000000000796</v>
      </c>
      <c r="C90" s="15"/>
      <c r="D90" s="60"/>
      <c r="E90" s="60"/>
      <c r="F90" s="60"/>
      <c r="G90" s="60"/>
      <c r="H90" s="60"/>
      <c r="I90" s="60"/>
      <c r="J90" s="60"/>
      <c r="K90" s="60"/>
      <c r="L90" s="60"/>
      <c r="M90" s="65"/>
      <c r="N90" s="60"/>
      <c r="O90" s="60"/>
      <c r="P90" s="77"/>
      <c r="Q90" s="77"/>
      <c r="R90" s="77"/>
    </row>
    <row r="91" spans="1:18" ht="15.75" x14ac:dyDescent="0.25">
      <c r="A91" s="22">
        <v>6370</v>
      </c>
      <c r="B91" s="83"/>
      <c r="C91" s="15"/>
      <c r="D91" s="77"/>
      <c r="E91" s="77"/>
      <c r="F91" s="77"/>
      <c r="G91" s="77"/>
      <c r="H91" s="77"/>
      <c r="I91" s="77"/>
      <c r="J91" s="80"/>
      <c r="K91" s="77"/>
      <c r="L91" s="77"/>
      <c r="M91" s="85"/>
      <c r="N91" s="85"/>
      <c r="O91" s="77"/>
      <c r="P91" s="77"/>
      <c r="Q91" s="77"/>
      <c r="R91" s="77"/>
    </row>
    <row r="92" spans="1:18" x14ac:dyDescent="0.2">
      <c r="A92" s="2" t="s">
        <v>180</v>
      </c>
      <c r="B92" s="75">
        <f>SUM(D92:O92)</f>
        <v>114425.39</v>
      </c>
      <c r="C92" s="15"/>
      <c r="D92" s="16">
        <f>May!H9</f>
        <v>2766.15</v>
      </c>
      <c r="E92" s="16">
        <f>Jun!H9</f>
        <v>2766.15</v>
      </c>
      <c r="F92" s="16">
        <f>Jul!H9</f>
        <v>2766.15</v>
      </c>
      <c r="G92" s="16">
        <f>Aug!H9</f>
        <v>11317.15</v>
      </c>
      <c r="H92" s="16">
        <f>Sep!H9</f>
        <v>9723.15</v>
      </c>
      <c r="I92" s="16">
        <f>Oct!H9</f>
        <v>9723.15</v>
      </c>
      <c r="J92" s="80">
        <f>Nov!H9</f>
        <v>10477.17</v>
      </c>
      <c r="K92" s="16">
        <f>Dec!H9</f>
        <v>10477.17</v>
      </c>
      <c r="L92" s="16">
        <f>Jan!H9</f>
        <v>16905.23</v>
      </c>
      <c r="M92" s="16">
        <f>Feb!H9</f>
        <v>20362.919999999998</v>
      </c>
      <c r="N92" s="16">
        <f>Mar!H9</f>
        <v>8674.5</v>
      </c>
      <c r="O92" s="16">
        <f>Apr!H9</f>
        <v>8466.5</v>
      </c>
      <c r="P92" s="77"/>
      <c r="Q92" s="77"/>
      <c r="R92" s="77"/>
    </row>
    <row r="93" spans="1:18" x14ac:dyDescent="0.2">
      <c r="A93" s="2" t="s">
        <v>179</v>
      </c>
      <c r="B93" s="75">
        <f>SUM(D93:O93)</f>
        <v>108790.83</v>
      </c>
      <c r="C93" s="15"/>
      <c r="D93" s="16">
        <f>May!H3</f>
        <v>2831.94</v>
      </c>
      <c r="E93" s="16">
        <f>Jun!H3</f>
        <v>2766.15</v>
      </c>
      <c r="F93" s="16">
        <f>Jul!H9</f>
        <v>2766.15</v>
      </c>
      <c r="G93" s="16">
        <f>Aug!H3</f>
        <v>2766.15</v>
      </c>
      <c r="H93" s="16">
        <f>Sep!H3</f>
        <v>11317.15</v>
      </c>
      <c r="I93" s="16">
        <f>Oct!H3</f>
        <v>9723.15</v>
      </c>
      <c r="J93" s="80">
        <f>Nov!H3</f>
        <v>9723.15</v>
      </c>
      <c r="K93" s="16">
        <f>Dec!H3</f>
        <v>10477.17</v>
      </c>
      <c r="L93" s="16">
        <f>Jan!H3</f>
        <v>10477.17</v>
      </c>
      <c r="M93" s="16">
        <f>Feb!H3</f>
        <v>16905.23</v>
      </c>
      <c r="N93" s="16">
        <f>Mar!H3</f>
        <v>20362.919999999998</v>
      </c>
      <c r="O93" s="16">
        <f>Apr!H3</f>
        <v>8674.5</v>
      </c>
      <c r="P93" s="77"/>
      <c r="Q93" s="77"/>
      <c r="R93" s="77"/>
    </row>
    <row r="94" spans="1:18" ht="15.75" thickBot="1" x14ac:dyDescent="0.25">
      <c r="A94" s="2" t="s">
        <v>181</v>
      </c>
      <c r="B94" s="81">
        <f>B92-B93</f>
        <v>5634.5599999999977</v>
      </c>
      <c r="C94" s="15"/>
      <c r="D94" s="58">
        <f>D92-D93</f>
        <v>-65.789999999999964</v>
      </c>
      <c r="E94" s="58">
        <f t="shared" ref="E94:O94" si="14">E92-E93</f>
        <v>0</v>
      </c>
      <c r="F94" s="58">
        <f t="shared" si="14"/>
        <v>0</v>
      </c>
      <c r="G94" s="58">
        <f t="shared" si="14"/>
        <v>8551</v>
      </c>
      <c r="H94" s="58">
        <f t="shared" si="14"/>
        <v>-1594</v>
      </c>
      <c r="I94" s="58">
        <f t="shared" si="14"/>
        <v>0</v>
      </c>
      <c r="J94" s="58">
        <f t="shared" si="14"/>
        <v>754.02000000000044</v>
      </c>
      <c r="K94" s="58">
        <f t="shared" si="14"/>
        <v>0</v>
      </c>
      <c r="L94" s="58">
        <f t="shared" si="14"/>
        <v>6428.0599999999995</v>
      </c>
      <c r="M94" s="58">
        <f t="shared" si="14"/>
        <v>3457.6899999999987</v>
      </c>
      <c r="N94" s="58">
        <f t="shared" si="14"/>
        <v>-11688.419999999998</v>
      </c>
      <c r="O94" s="58">
        <f t="shared" si="14"/>
        <v>-208</v>
      </c>
      <c r="P94" s="77"/>
      <c r="Q94" s="77"/>
      <c r="R94" s="77"/>
    </row>
    <row r="95" spans="1:18" ht="16.5" thickTop="1" x14ac:dyDescent="0.25">
      <c r="A95" s="88"/>
      <c r="B95" s="83"/>
      <c r="C95" s="15"/>
      <c r="D95" s="77"/>
      <c r="E95" s="77"/>
      <c r="F95" s="77"/>
      <c r="G95" s="77"/>
      <c r="H95" s="77"/>
      <c r="I95" s="77"/>
      <c r="J95" s="80"/>
      <c r="K95" s="77"/>
      <c r="L95" s="77"/>
      <c r="M95" s="85"/>
      <c r="N95" s="85"/>
      <c r="O95" s="77"/>
      <c r="P95" s="77"/>
      <c r="Q95" s="77"/>
      <c r="R95" s="77"/>
    </row>
    <row r="96" spans="1:18" x14ac:dyDescent="0.2">
      <c r="A96" s="2" t="s">
        <v>152</v>
      </c>
      <c r="B96" s="75">
        <f>SUM(D96:O96)</f>
        <v>22770.15</v>
      </c>
      <c r="C96" s="15"/>
      <c r="D96" s="77">
        <f>May!H5</f>
        <v>0</v>
      </c>
      <c r="E96" s="16">
        <f>Jun!H5</f>
        <v>0</v>
      </c>
      <c r="F96" s="16">
        <f>Jul!H5</f>
        <v>0</v>
      </c>
      <c r="G96" s="16">
        <f>Aug!H5</f>
        <v>8551</v>
      </c>
      <c r="H96" s="16">
        <f>Sep!H5</f>
        <v>0</v>
      </c>
      <c r="I96" s="16">
        <f>Oct!H5</f>
        <v>0</v>
      </c>
      <c r="J96" s="16">
        <f>Nov!H5</f>
        <v>942</v>
      </c>
      <c r="K96" s="16">
        <f>Dec!H5</f>
        <v>0</v>
      </c>
      <c r="L96" s="16">
        <f>Jan!H5</f>
        <v>6428.06</v>
      </c>
      <c r="M96" s="16">
        <f>M40</f>
        <v>6849.09</v>
      </c>
      <c r="N96" s="16">
        <f>Mar!H5</f>
        <v>0</v>
      </c>
      <c r="O96" s="16">
        <f>Apr!H5</f>
        <v>0</v>
      </c>
      <c r="P96" s="77"/>
      <c r="Q96" s="77"/>
      <c r="R96" s="77"/>
    </row>
    <row r="97" spans="1:18" x14ac:dyDescent="0.2">
      <c r="A97" s="2" t="s">
        <v>196</v>
      </c>
      <c r="B97" s="75">
        <f>SUM(D97:O97)</f>
        <v>17135.589999999997</v>
      </c>
      <c r="C97" s="15"/>
      <c r="D97" s="77">
        <f>May!H7</f>
        <v>65.790000000000006</v>
      </c>
      <c r="E97" s="16">
        <f>Jun!H7</f>
        <v>0</v>
      </c>
      <c r="F97" s="16">
        <f>Jul!H7</f>
        <v>0</v>
      </c>
      <c r="G97" s="16">
        <f>Aug!H7</f>
        <v>0</v>
      </c>
      <c r="H97" s="16">
        <f>Sep!H7</f>
        <v>1594</v>
      </c>
      <c r="I97" s="16">
        <f>Oct!H7</f>
        <v>0</v>
      </c>
      <c r="J97" s="16">
        <f>Nov!H7</f>
        <v>187.98</v>
      </c>
      <c r="K97" s="16">
        <f>Dec!H7</f>
        <v>0</v>
      </c>
      <c r="L97" s="16">
        <f>Jan!H7</f>
        <v>0</v>
      </c>
      <c r="M97" s="16">
        <f>M56+M57</f>
        <v>3391.4</v>
      </c>
      <c r="N97" s="16">
        <f>Mar!H7</f>
        <v>11688.419999999998</v>
      </c>
      <c r="O97" s="16">
        <f>Apr!H7</f>
        <v>208</v>
      </c>
      <c r="P97" s="77"/>
      <c r="Q97" s="77"/>
      <c r="R97" s="77"/>
    </row>
    <row r="98" spans="1:18" ht="16.5" thickBot="1" x14ac:dyDescent="0.3">
      <c r="A98" s="2" t="s">
        <v>181</v>
      </c>
      <c r="B98" s="87">
        <f>B96-B97</f>
        <v>5634.5600000000049</v>
      </c>
      <c r="C98" s="15"/>
      <c r="D98" s="81">
        <f>D96-D97</f>
        <v>-65.790000000000006</v>
      </c>
      <c r="E98" s="81">
        <f t="shared" ref="E98:F98" si="15">E96-E97</f>
        <v>0</v>
      </c>
      <c r="F98" s="81">
        <f t="shared" si="15"/>
        <v>0</v>
      </c>
      <c r="G98" s="81">
        <f t="shared" ref="G98" si="16">G96-G97</f>
        <v>8551</v>
      </c>
      <c r="H98" s="81">
        <f t="shared" ref="H98" si="17">H96-H97</f>
        <v>-1594</v>
      </c>
      <c r="I98" s="81">
        <f t="shared" ref="I98" si="18">I96-I97</f>
        <v>0</v>
      </c>
      <c r="J98" s="81">
        <f t="shared" ref="J98" si="19">J96-J97</f>
        <v>754.02</v>
      </c>
      <c r="K98" s="81">
        <f t="shared" ref="K98" si="20">K96-K97</f>
        <v>0</v>
      </c>
      <c r="L98" s="81">
        <f t="shared" ref="L98" si="21">L96-L97</f>
        <v>6428.06</v>
      </c>
      <c r="M98" s="81">
        <f t="shared" ref="M98" si="22">M96-M97</f>
        <v>3457.69</v>
      </c>
      <c r="N98" s="81">
        <f t="shared" ref="N98" si="23">N96-N97</f>
        <v>-11688.419999999998</v>
      </c>
      <c r="O98" s="81">
        <f t="shared" ref="O98" si="24">O96-O97</f>
        <v>-208</v>
      </c>
      <c r="P98" s="77"/>
      <c r="Q98" s="77"/>
      <c r="R98" s="77"/>
    </row>
    <row r="99" spans="1:18" ht="16.5" thickTop="1" thickBot="1" x14ac:dyDescent="0.25">
      <c r="A99" s="2" t="s">
        <v>177</v>
      </c>
      <c r="B99" s="82">
        <f>B94-B98</f>
        <v>-7.2759576141834259E-12</v>
      </c>
      <c r="C99" s="15"/>
      <c r="D99" s="77">
        <f t="shared" ref="D99:O99" si="25">D94-D98</f>
        <v>0</v>
      </c>
      <c r="E99" s="77">
        <f t="shared" si="25"/>
        <v>0</v>
      </c>
      <c r="F99" s="77">
        <f t="shared" si="25"/>
        <v>0</v>
      </c>
      <c r="G99" s="77">
        <f t="shared" si="25"/>
        <v>0</v>
      </c>
      <c r="H99" s="77">
        <f t="shared" si="25"/>
        <v>0</v>
      </c>
      <c r="I99" s="77">
        <f t="shared" si="25"/>
        <v>0</v>
      </c>
      <c r="J99" s="77">
        <f t="shared" si="25"/>
        <v>0</v>
      </c>
      <c r="K99" s="77">
        <f t="shared" si="25"/>
        <v>0</v>
      </c>
      <c r="L99" s="77">
        <f t="shared" si="25"/>
        <v>0</v>
      </c>
      <c r="M99" s="77">
        <f t="shared" si="25"/>
        <v>0</v>
      </c>
      <c r="N99" s="77">
        <f t="shared" si="25"/>
        <v>0</v>
      </c>
      <c r="O99" s="77">
        <f t="shared" si="25"/>
        <v>0</v>
      </c>
      <c r="P99" s="77"/>
      <c r="Q99" s="77"/>
      <c r="R99" s="77"/>
    </row>
    <row r="100" spans="1:18" ht="15.75" thickTop="1" x14ac:dyDescent="0.2">
      <c r="B100" s="77"/>
      <c r="C100" s="15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</row>
    <row r="101" spans="1:18" x14ac:dyDescent="0.2">
      <c r="A101" s="2" t="s">
        <v>199</v>
      </c>
      <c r="B101" s="77">
        <f>B88+B98</f>
        <v>6342.7900000000118</v>
      </c>
      <c r="C101" s="15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</row>
    <row r="102" spans="1:18" x14ac:dyDescent="0.2">
      <c r="A102" s="2" t="s">
        <v>200</v>
      </c>
      <c r="B102" s="75">
        <f>SUM(D102:O102)</f>
        <v>6342.79</v>
      </c>
      <c r="C102" s="15"/>
      <c r="D102" s="77">
        <f t="shared" ref="D102:O102" si="26">D88+D98</f>
        <v>1001.8800000000001</v>
      </c>
      <c r="E102" s="77">
        <f t="shared" si="26"/>
        <v>-1912.68</v>
      </c>
      <c r="F102" s="77">
        <f t="shared" si="26"/>
        <v>1536.7</v>
      </c>
      <c r="G102" s="77">
        <f t="shared" si="26"/>
        <v>10200.06</v>
      </c>
      <c r="H102" s="77">
        <f t="shared" si="26"/>
        <v>-5320.01</v>
      </c>
      <c r="I102" s="77">
        <f t="shared" si="26"/>
        <v>1397.1000000000001</v>
      </c>
      <c r="J102" s="77">
        <f t="shared" si="26"/>
        <v>1039.17</v>
      </c>
      <c r="K102" s="77">
        <f t="shared" si="26"/>
        <v>-2199.5299999999997</v>
      </c>
      <c r="L102" s="77">
        <f t="shared" si="26"/>
        <v>8867.7900000000009</v>
      </c>
      <c r="M102" s="77">
        <f t="shared" si="26"/>
        <v>1991.75</v>
      </c>
      <c r="N102" s="77">
        <f t="shared" si="26"/>
        <v>-12004.57</v>
      </c>
      <c r="O102" s="77">
        <f t="shared" si="26"/>
        <v>1745.13</v>
      </c>
      <c r="P102" s="77"/>
      <c r="Q102" s="77"/>
      <c r="R102" s="77"/>
    </row>
    <row r="103" spans="1:18" x14ac:dyDescent="0.2">
      <c r="B103" s="75"/>
      <c r="C103" s="15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</row>
    <row r="104" spans="1:18" x14ac:dyDescent="0.2">
      <c r="A104" s="2" t="s">
        <v>195</v>
      </c>
      <c r="B104" s="77">
        <f>'FY 2019-20 I&amp;E'!B41</f>
        <v>7285.8299999999945</v>
      </c>
      <c r="C104" s="15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</row>
    <row r="105" spans="1:18" ht="15.75" thickBot="1" x14ac:dyDescent="0.25">
      <c r="A105" s="2" t="s">
        <v>177</v>
      </c>
      <c r="B105" s="81">
        <f>B102-B104</f>
        <v>-943.03999999999451</v>
      </c>
      <c r="C105" s="15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</row>
    <row r="106" spans="1:18" ht="15.75" thickTop="1" x14ac:dyDescent="0.2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</row>
    <row r="107" spans="1:18" x14ac:dyDescent="0.2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</row>
    <row r="108" spans="1:18" x14ac:dyDescent="0.2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</row>
    <row r="109" spans="1:18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</row>
    <row r="110" spans="1:18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</row>
    <row r="111" spans="1:18" x14ac:dyDescent="0.2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</row>
    <row r="112" spans="1:18" x14ac:dyDescent="0.2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</row>
    <row r="113" spans="2:18" x14ac:dyDescent="0.2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</row>
    <row r="114" spans="2:18" x14ac:dyDescent="0.2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2:18" x14ac:dyDescent="0.2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2:18" x14ac:dyDescent="0.2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2:18" x14ac:dyDescent="0.2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2:18" x14ac:dyDescent="0.2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2:18" x14ac:dyDescent="0.2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2:18" x14ac:dyDescent="0.2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2:18" x14ac:dyDescent="0.2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2:18" x14ac:dyDescent="0.2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2:18" x14ac:dyDescent="0.2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2:18" x14ac:dyDescent="0.2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2:18" x14ac:dyDescent="0.2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2:18" x14ac:dyDescent="0.2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2:18" x14ac:dyDescent="0.2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2:18" x14ac:dyDescent="0.2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2:16" x14ac:dyDescent="0.2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2:16" x14ac:dyDescent="0.2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2:16" x14ac:dyDescent="0.2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2:16" x14ac:dyDescent="0.2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2:16" x14ac:dyDescent="0.2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2:16" x14ac:dyDescent="0.2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2:16" x14ac:dyDescent="0.2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2:16" x14ac:dyDescent="0.2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2:16" x14ac:dyDescent="0.2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2:16" x14ac:dyDescent="0.2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2:16" x14ac:dyDescent="0.2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2:16" x14ac:dyDescent="0.2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2:16" x14ac:dyDescent="0.2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2:16" x14ac:dyDescent="0.2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2:16" x14ac:dyDescent="0.2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2:16" x14ac:dyDescent="0.2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2:16" x14ac:dyDescent="0.2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2:16" x14ac:dyDescent="0.2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2:16" x14ac:dyDescent="0.2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2:16" x14ac:dyDescent="0.2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2:16" x14ac:dyDescent="0.2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2:16" x14ac:dyDescent="0.2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2:16" x14ac:dyDescent="0.2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2:16" x14ac:dyDescent="0.2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2:16" x14ac:dyDescent="0.2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2:16" x14ac:dyDescent="0.2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2:16" x14ac:dyDescent="0.2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2:16" x14ac:dyDescent="0.2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2:16" x14ac:dyDescent="0.2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</row>
    <row r="158" spans="2:16" x14ac:dyDescent="0.2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</row>
    <row r="159" spans="2:16" x14ac:dyDescent="0.2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</row>
    <row r="160" spans="2:16" x14ac:dyDescent="0.2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</row>
    <row r="161" spans="2:15" x14ac:dyDescent="0.2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</row>
    <row r="162" spans="2:15" x14ac:dyDescent="0.2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spans="2:15" x14ac:dyDescent="0.2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spans="2:15" x14ac:dyDescent="0.2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spans="2:15" x14ac:dyDescent="0.2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spans="2:15" x14ac:dyDescent="0.2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spans="2:15" x14ac:dyDescent="0.2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2:15" x14ac:dyDescent="0.2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</sheetData>
  <phoneticPr fontId="10" type="noConversion"/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"/>
  <cols>
    <col min="1" max="1" width="24.85546875" style="2" customWidth="1"/>
    <col min="2" max="2" width="14.28515625" style="2" bestFit="1" customWidth="1"/>
    <col min="3" max="3" width="45.42578125" style="2" bestFit="1" customWidth="1"/>
    <col min="4" max="16384" width="9.140625" style="2"/>
  </cols>
  <sheetData>
    <row r="1" spans="1:3" x14ac:dyDescent="0.2">
      <c r="C1" s="3" t="s">
        <v>119</v>
      </c>
    </row>
    <row r="2" spans="1:3" x14ac:dyDescent="0.2">
      <c r="C2" s="94" t="s">
        <v>211</v>
      </c>
    </row>
    <row r="3" spans="1:3" x14ac:dyDescent="0.2">
      <c r="C3" s="94" t="s">
        <v>212</v>
      </c>
    </row>
    <row r="4" spans="1:3" x14ac:dyDescent="0.2">
      <c r="A4" s="26" t="s">
        <v>11</v>
      </c>
      <c r="B4" s="14"/>
    </row>
    <row r="5" spans="1:3" x14ac:dyDescent="0.2">
      <c r="A5" s="39" t="s">
        <v>260</v>
      </c>
      <c r="B5" s="16">
        <f>'Glaam FY 2019-20 Summary'!B36</f>
        <v>7264</v>
      </c>
    </row>
    <row r="6" spans="1:3" x14ac:dyDescent="0.2">
      <c r="A6" s="39" t="s">
        <v>266</v>
      </c>
      <c r="B6" s="16">
        <f>'Glaam FY 2019-20 Summary'!B37</f>
        <v>2243</v>
      </c>
    </row>
    <row r="7" spans="1:3" x14ac:dyDescent="0.2">
      <c r="A7" s="35" t="s">
        <v>264</v>
      </c>
      <c r="B7" s="14">
        <f>'Glaam FY 2019-20 Summary'!B38</f>
        <v>10263.150000000001</v>
      </c>
    </row>
    <row r="8" spans="1:3" x14ac:dyDescent="0.2">
      <c r="A8" s="35" t="s">
        <v>269</v>
      </c>
      <c r="B8" s="14">
        <f>'Glaam FY 2019-20 Summary'!B39-'Glaam FY 2019-20 Summary'!B45</f>
        <v>1406</v>
      </c>
    </row>
    <row r="9" spans="1:3" x14ac:dyDescent="0.2">
      <c r="A9" s="35" t="s">
        <v>285</v>
      </c>
      <c r="B9" s="14">
        <v>-481</v>
      </c>
    </row>
    <row r="10" spans="1:3" ht="15.75" thickBot="1" x14ac:dyDescent="0.25">
      <c r="B10" s="18">
        <f>SUM(B5:B9)</f>
        <v>20695.150000000001</v>
      </c>
    </row>
    <row r="11" spans="1:3" ht="15.75" thickTop="1" x14ac:dyDescent="0.2"/>
    <row r="12" spans="1:3" x14ac:dyDescent="0.2">
      <c r="A12" s="26" t="s">
        <v>162</v>
      </c>
    </row>
    <row r="13" spans="1:3" x14ac:dyDescent="0.2">
      <c r="A13" s="35" t="s">
        <v>271</v>
      </c>
      <c r="B13" s="16">
        <v>2904.95</v>
      </c>
    </row>
    <row r="14" spans="1:3" x14ac:dyDescent="0.2">
      <c r="A14" s="91" t="s">
        <v>272</v>
      </c>
      <c r="B14" s="16">
        <f>SUM('Glaam FY 2019-20 Summary'!B49:B55)</f>
        <v>3134.61</v>
      </c>
    </row>
    <row r="15" spans="1:3" x14ac:dyDescent="0.2">
      <c r="A15" s="91" t="s">
        <v>273</v>
      </c>
      <c r="B15" s="16">
        <f>'Glaam FY 2019-20 Summary'!B22</f>
        <v>11711.150000000001</v>
      </c>
    </row>
    <row r="16" spans="1:3" x14ac:dyDescent="0.2">
      <c r="A16" s="35" t="s">
        <v>270</v>
      </c>
      <c r="B16" s="16">
        <f>'Glaam FY 2019-20 Summary'!B48</f>
        <v>149.97999999999999</v>
      </c>
    </row>
    <row r="17" spans="1:2" x14ac:dyDescent="0.2">
      <c r="A17" s="91" t="s">
        <v>286</v>
      </c>
      <c r="B17" s="16">
        <v>1561.88</v>
      </c>
    </row>
    <row r="18" spans="1:2" ht="15.75" thickBot="1" x14ac:dyDescent="0.25">
      <c r="B18" s="55">
        <f>SUM(B13:B17)</f>
        <v>19462.57</v>
      </c>
    </row>
    <row r="19" spans="1:2" ht="15.75" thickTop="1" x14ac:dyDescent="0.2"/>
    <row r="20" spans="1:2" ht="15.75" thickBot="1" x14ac:dyDescent="0.25">
      <c r="A20" s="2" t="s">
        <v>146</v>
      </c>
      <c r="B20" s="55">
        <f>B10-B18</f>
        <v>1232.5800000000017</v>
      </c>
    </row>
    <row r="21" spans="1:2" ht="15.7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5" max="5" width="7.42578125" customWidth="1"/>
    <col min="6" max="6" width="26.5703125" bestFit="1" customWidth="1"/>
    <col min="7" max="7" width="8.7109375" bestFit="1" customWidth="1"/>
    <col min="8" max="8" width="12.85546875" bestFit="1" customWidth="1"/>
  </cols>
  <sheetData>
    <row r="1" spans="1:8" ht="21.7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8" ht="17.25" x14ac:dyDescent="0.35">
      <c r="A2" s="5"/>
      <c r="B2" s="6"/>
      <c r="C2" s="7" t="s">
        <v>0</v>
      </c>
      <c r="D2" s="7"/>
      <c r="E2" s="8"/>
      <c r="F2" s="2"/>
      <c r="G2" s="6"/>
      <c r="H2" s="7" t="s">
        <v>0</v>
      </c>
    </row>
    <row r="3" spans="1:8" ht="15.75" x14ac:dyDescent="0.25">
      <c r="A3" s="9" t="s">
        <v>4</v>
      </c>
      <c r="B3" s="10">
        <v>43586</v>
      </c>
      <c r="C3" s="11">
        <v>24086.32</v>
      </c>
      <c r="D3" s="11"/>
      <c r="E3" s="12"/>
      <c r="F3" s="9" t="s">
        <v>4</v>
      </c>
      <c r="G3" s="10">
        <v>43586</v>
      </c>
      <c r="H3" s="11">
        <v>2831.94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3"/>
    </row>
    <row r="5" spans="1:8" ht="15.75" x14ac:dyDescent="0.25">
      <c r="A5" s="9" t="s">
        <v>5</v>
      </c>
      <c r="B5" s="10"/>
      <c r="C5" s="14">
        <f>C14</f>
        <v>1581.65</v>
      </c>
      <c r="D5" s="14"/>
      <c r="E5" s="15"/>
      <c r="F5" s="9" t="s">
        <v>5</v>
      </c>
      <c r="G5" s="10"/>
      <c r="H5" s="14">
        <f>H14</f>
        <v>0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B7" s="10"/>
      <c r="C7" s="16">
        <f>C23</f>
        <v>513.98</v>
      </c>
      <c r="D7" s="16"/>
      <c r="E7" s="17"/>
      <c r="F7" s="9" t="s">
        <v>6</v>
      </c>
      <c r="H7" s="16">
        <f>H23</f>
        <v>65.790000000000006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43602</v>
      </c>
      <c r="C9" s="52">
        <f>C3+C5-C7</f>
        <v>25153.99</v>
      </c>
      <c r="D9" s="19"/>
      <c r="E9" s="20"/>
      <c r="F9" s="9" t="s">
        <v>7</v>
      </c>
      <c r="G9" s="10">
        <v>43616</v>
      </c>
      <c r="H9" s="52">
        <f>H3+H5-H7</f>
        <v>2766.15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8" ht="15.75" x14ac:dyDescent="0.25">
      <c r="A12" s="2" t="s">
        <v>12</v>
      </c>
      <c r="B12" s="68">
        <v>43602</v>
      </c>
      <c r="C12" s="14">
        <v>1581.65</v>
      </c>
      <c r="D12" s="14"/>
      <c r="E12" s="15"/>
      <c r="F12" s="24"/>
      <c r="G12" s="23"/>
      <c r="H12" s="14">
        <v>0</v>
      </c>
    </row>
    <row r="13" spans="1:8" ht="15.75" x14ac:dyDescent="0.25">
      <c r="D13" s="14"/>
      <c r="E13" s="15"/>
      <c r="F13" s="24"/>
      <c r="G13" s="23"/>
      <c r="H13" s="14"/>
    </row>
    <row r="14" spans="1:8" ht="16.5" thickBot="1" x14ac:dyDescent="0.3">
      <c r="A14" s="9" t="s">
        <v>13</v>
      </c>
      <c r="B14" s="23"/>
      <c r="C14" s="18">
        <f>SUM(C12:C13)</f>
        <v>1581.65</v>
      </c>
      <c r="D14" s="19"/>
      <c r="E14" s="20"/>
      <c r="F14" s="9" t="s">
        <v>13</v>
      </c>
      <c r="G14" s="23"/>
      <c r="H14" s="18">
        <f>SUM(H12:H13)</f>
        <v>0</v>
      </c>
    </row>
    <row r="15" spans="1:8" ht="16.5" thickTop="1" x14ac:dyDescent="0.25">
      <c r="A15" s="5"/>
      <c r="B15" s="23"/>
      <c r="C15" s="14"/>
      <c r="D15" s="14"/>
      <c r="E15" s="15"/>
      <c r="F15" s="2"/>
      <c r="G15" s="23"/>
      <c r="H15" s="14"/>
    </row>
    <row r="16" spans="1:8" ht="17.25" x14ac:dyDescent="0.35">
      <c r="A16" s="21" t="s">
        <v>14</v>
      </c>
      <c r="B16" s="10" t="s">
        <v>9</v>
      </c>
      <c r="C16" s="7" t="s">
        <v>10</v>
      </c>
      <c r="D16" s="7"/>
      <c r="E16" s="8"/>
      <c r="F16" s="22" t="s">
        <v>15</v>
      </c>
      <c r="G16" s="10" t="s">
        <v>9</v>
      </c>
      <c r="H16" s="7" t="s">
        <v>10</v>
      </c>
    </row>
    <row r="17" spans="1:9" ht="15.75" x14ac:dyDescent="0.25">
      <c r="A17" s="2" t="s">
        <v>17</v>
      </c>
      <c r="B17" s="68">
        <v>43601</v>
      </c>
      <c r="C17" s="14">
        <v>36.6</v>
      </c>
      <c r="D17" s="14" t="s">
        <v>213</v>
      </c>
      <c r="E17" s="15"/>
      <c r="F17" s="2" t="s">
        <v>16</v>
      </c>
      <c r="G17" s="23">
        <v>43601</v>
      </c>
      <c r="H17" s="14">
        <v>65.790000000000006</v>
      </c>
      <c r="I17" s="96" t="s">
        <v>255</v>
      </c>
    </row>
    <row r="18" spans="1:9" ht="15.75" x14ac:dyDescent="0.25">
      <c r="A18" s="2" t="s">
        <v>18</v>
      </c>
      <c r="B18" s="68">
        <v>43591</v>
      </c>
      <c r="C18" s="14">
        <v>25.05</v>
      </c>
      <c r="D18" s="14" t="s">
        <v>214</v>
      </c>
      <c r="E18" s="15"/>
      <c r="F18" s="2"/>
      <c r="G18" s="23"/>
      <c r="H18" s="14"/>
    </row>
    <row r="19" spans="1:9" ht="15.75" x14ac:dyDescent="0.25">
      <c r="A19" s="2" t="s">
        <v>19</v>
      </c>
      <c r="B19" s="68">
        <v>43591</v>
      </c>
      <c r="C19" s="14">
        <v>63.43</v>
      </c>
      <c r="D19" s="14" t="s">
        <v>215</v>
      </c>
      <c r="E19" s="15"/>
      <c r="F19" s="2"/>
      <c r="G19" s="23"/>
      <c r="H19" s="14"/>
    </row>
    <row r="20" spans="1:9" ht="15.75" x14ac:dyDescent="0.25">
      <c r="A20" s="2" t="s">
        <v>20</v>
      </c>
      <c r="B20" s="68">
        <v>43591</v>
      </c>
      <c r="C20" s="14">
        <v>247.9</v>
      </c>
      <c r="D20" s="14" t="s">
        <v>216</v>
      </c>
      <c r="E20" s="15"/>
      <c r="F20" s="2"/>
      <c r="G20" s="23"/>
      <c r="H20" s="14"/>
    </row>
    <row r="21" spans="1:9" ht="15.75" x14ac:dyDescent="0.25">
      <c r="A21" s="2" t="s">
        <v>178</v>
      </c>
      <c r="B21" s="68">
        <v>43588</v>
      </c>
      <c r="C21" s="14">
        <v>141</v>
      </c>
      <c r="D21" s="14" t="s">
        <v>217</v>
      </c>
      <c r="E21" s="15"/>
      <c r="F21" s="2"/>
      <c r="G21" s="23"/>
      <c r="H21" s="14"/>
    </row>
    <row r="22" spans="1:9" ht="15.75" x14ac:dyDescent="0.25">
      <c r="A22" s="5"/>
      <c r="B22" s="23"/>
      <c r="C22" s="14"/>
      <c r="D22" s="14"/>
      <c r="E22" s="15"/>
      <c r="F22" s="2"/>
      <c r="G22" s="23"/>
      <c r="H22" s="14"/>
    </row>
    <row r="23" spans="1:9" ht="16.5" thickBot="1" x14ac:dyDescent="0.3">
      <c r="A23" s="9" t="s">
        <v>22</v>
      </c>
      <c r="B23" s="23"/>
      <c r="C23" s="18">
        <f>SUM(C17:C22)</f>
        <v>513.98</v>
      </c>
      <c r="D23" s="19"/>
      <c r="E23" s="20"/>
      <c r="F23" s="9" t="s">
        <v>22</v>
      </c>
      <c r="G23" s="23"/>
      <c r="H23" s="18">
        <f>SUM(H17:H22)</f>
        <v>65.790000000000006</v>
      </c>
    </row>
    <row r="24" spans="1:9" ht="15.75" thickTop="1" x14ac:dyDescent="0.25"/>
    <row r="25" spans="1:9" ht="15.7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72"/>
      <c r="D27" s="72"/>
      <c r="E27" s="72"/>
      <c r="F27" s="72"/>
      <c r="G27" s="2"/>
      <c r="H27" s="2"/>
      <c r="I27" s="2"/>
    </row>
    <row r="28" spans="1:9" ht="15.75" x14ac:dyDescent="0.25">
      <c r="A28" s="2"/>
      <c r="B28" s="2"/>
      <c r="C28" s="72"/>
      <c r="D28" s="72"/>
      <c r="E28" s="72"/>
      <c r="F28" s="72"/>
      <c r="G28" s="2"/>
      <c r="H28" s="2"/>
      <c r="I28" s="2"/>
    </row>
    <row r="29" spans="1:9" ht="15.75" x14ac:dyDescent="0.25">
      <c r="A29" s="2"/>
      <c r="B29" s="2"/>
      <c r="C29" s="72"/>
      <c r="D29" s="72"/>
      <c r="E29" s="72"/>
      <c r="F29" s="72"/>
      <c r="G29" s="2"/>
      <c r="H29" s="2"/>
      <c r="I29" s="2"/>
    </row>
    <row r="30" spans="1:9" ht="15.75" x14ac:dyDescent="0.25">
      <c r="A30" s="2"/>
      <c r="B30" s="2"/>
      <c r="C30" s="72"/>
      <c r="D30" s="72"/>
      <c r="E30" s="72"/>
      <c r="F30" s="72"/>
      <c r="G30" s="2"/>
      <c r="H30" s="2"/>
      <c r="I30" s="2"/>
    </row>
    <row r="31" spans="1:9" ht="15.75" x14ac:dyDescent="0.25">
      <c r="A31" s="2"/>
      <c r="B31" s="2"/>
      <c r="C31" s="72"/>
      <c r="D31" s="72"/>
      <c r="E31" s="72"/>
      <c r="F31" s="72"/>
      <c r="G31" s="2"/>
      <c r="H31" s="2"/>
      <c r="I31" s="2"/>
    </row>
    <row r="32" spans="1:9" ht="15.75" x14ac:dyDescent="0.25">
      <c r="A32" s="2"/>
      <c r="B32" s="2"/>
      <c r="C32" s="72"/>
      <c r="D32" s="72"/>
      <c r="E32" s="72"/>
      <c r="F32" s="72"/>
      <c r="G32" s="2"/>
      <c r="H32" s="2"/>
      <c r="I32" s="2"/>
    </row>
    <row r="33" spans="1:9" ht="15.75" x14ac:dyDescent="0.25">
      <c r="A33" s="2"/>
      <c r="B33" s="2"/>
      <c r="C33" s="72"/>
      <c r="D33" s="72"/>
      <c r="E33" s="72"/>
      <c r="F33" s="72"/>
      <c r="G33" s="2"/>
      <c r="H33" s="2"/>
      <c r="I33" s="2"/>
    </row>
    <row r="34" spans="1:9" ht="15.75" x14ac:dyDescent="0.25">
      <c r="A34" s="2"/>
      <c r="B34" s="2"/>
      <c r="C34" s="72"/>
      <c r="D34" s="72"/>
      <c r="E34" s="72"/>
      <c r="F34" s="72"/>
      <c r="G34" s="2"/>
      <c r="H34" s="2"/>
      <c r="I34" s="2"/>
    </row>
    <row r="35" spans="1:9" ht="15.75" x14ac:dyDescent="0.25">
      <c r="A35" s="2"/>
      <c r="B35" s="2"/>
      <c r="C35" s="72"/>
      <c r="D35" s="72"/>
      <c r="E35" s="72"/>
      <c r="F35" s="72"/>
      <c r="G35" s="2"/>
      <c r="H35" s="2"/>
      <c r="I35" s="2"/>
    </row>
    <row r="36" spans="1:9" ht="15.7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5.75" x14ac:dyDescent="0.25">
      <c r="A37" s="2"/>
      <c r="B37" s="2"/>
      <c r="C37" s="73"/>
      <c r="D37" s="2"/>
      <c r="E37" s="2"/>
      <c r="F37" s="2"/>
      <c r="G37" s="2"/>
      <c r="H37" s="2"/>
      <c r="I37" s="2"/>
    </row>
    <row r="38" spans="1:9" ht="15.7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5.7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5.7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5.7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5.7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5.7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5.7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5.7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5.7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5.7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5.7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5.7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5.7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5.7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5.7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5.7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5.7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5.7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5.7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5.7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5.7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5.7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5.7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5.7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5.7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5.7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5.7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5.7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5.75" x14ac:dyDescent="0.25">
      <c r="A74" s="2"/>
      <c r="B74" s="2"/>
      <c r="C74" s="2"/>
      <c r="D74" s="2"/>
      <c r="E74" s="2"/>
      <c r="F74" s="2"/>
      <c r="G74" s="2"/>
      <c r="H74" s="2"/>
      <c r="I74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.7109375" bestFit="1" customWidth="1"/>
    <col min="8" max="8" width="12.85546875" bestFit="1" customWidth="1"/>
    <col min="11" max="11" width="10.5703125" bestFit="1" customWidth="1"/>
    <col min="12" max="12" width="11.5703125" bestFit="1" customWidth="1"/>
  </cols>
  <sheetData>
    <row r="1" spans="1:12" ht="22.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12" ht="17.25" x14ac:dyDescent="0.35">
      <c r="A2" s="5"/>
      <c r="B2" s="6"/>
      <c r="C2" s="7" t="s">
        <v>23</v>
      </c>
      <c r="D2" s="7"/>
      <c r="E2" s="8"/>
      <c r="F2" s="2"/>
      <c r="G2" s="6"/>
      <c r="H2" s="7" t="s">
        <v>23</v>
      </c>
    </row>
    <row r="3" spans="1:12" ht="15.75" x14ac:dyDescent="0.25">
      <c r="A3" s="9" t="s">
        <v>4</v>
      </c>
      <c r="B3" s="10">
        <v>43603</v>
      </c>
      <c r="C3" s="11">
        <f>May!C9</f>
        <v>25153.99</v>
      </c>
      <c r="D3" s="11"/>
      <c r="E3" s="12"/>
      <c r="F3" s="9" t="s">
        <v>4</v>
      </c>
      <c r="G3" s="10">
        <v>43617</v>
      </c>
      <c r="H3" s="11">
        <f>May!H9</f>
        <v>2766.15</v>
      </c>
    </row>
    <row r="4" spans="1:12" ht="15.75" x14ac:dyDescent="0.25">
      <c r="A4" s="9"/>
      <c r="B4" s="10"/>
      <c r="C4" s="13"/>
      <c r="D4" s="14"/>
      <c r="E4" s="15"/>
      <c r="F4" s="9"/>
      <c r="G4" s="10"/>
      <c r="H4" s="13"/>
    </row>
    <row r="5" spans="1:12" ht="15.75" x14ac:dyDescent="0.25">
      <c r="A5" s="9" t="s">
        <v>5</v>
      </c>
      <c r="B5" s="10"/>
      <c r="C5" s="14">
        <f>C15</f>
        <v>35.340000000000003</v>
      </c>
      <c r="D5" s="14"/>
      <c r="E5" s="15"/>
      <c r="F5" s="9" t="s">
        <v>5</v>
      </c>
      <c r="G5" s="10"/>
      <c r="H5" s="14">
        <f>H15</f>
        <v>0</v>
      </c>
    </row>
    <row r="6" spans="1:12" ht="15.75" x14ac:dyDescent="0.25">
      <c r="A6" s="9"/>
      <c r="B6" s="10"/>
      <c r="C6" s="14"/>
      <c r="D6" s="14"/>
      <c r="E6" s="15"/>
      <c r="F6" s="9"/>
      <c r="G6" s="10"/>
      <c r="H6" s="14"/>
    </row>
    <row r="7" spans="1:12" ht="15.75" x14ac:dyDescent="0.25">
      <c r="A7" s="9" t="s">
        <v>6</v>
      </c>
      <c r="B7" s="10"/>
      <c r="C7" s="16">
        <f>C25</f>
        <v>1948.02</v>
      </c>
      <c r="D7" s="16"/>
      <c r="E7" s="17"/>
      <c r="F7" s="9" t="s">
        <v>6</v>
      </c>
      <c r="H7" s="16">
        <f>H25</f>
        <v>0</v>
      </c>
    </row>
    <row r="8" spans="1:12" ht="15.75" x14ac:dyDescent="0.25">
      <c r="A8" s="9"/>
      <c r="B8" s="10"/>
      <c r="C8" s="14"/>
      <c r="D8" s="14"/>
      <c r="E8" s="15"/>
      <c r="F8" s="9"/>
      <c r="G8" s="10"/>
      <c r="H8" s="14"/>
    </row>
    <row r="9" spans="1:12" ht="16.5" thickBot="1" x14ac:dyDescent="0.3">
      <c r="A9" s="9" t="s">
        <v>7</v>
      </c>
      <c r="B9" s="10">
        <v>43635</v>
      </c>
      <c r="C9" s="52">
        <f>C3+C5-C7</f>
        <v>23241.31</v>
      </c>
      <c r="D9" s="19"/>
      <c r="E9" s="20"/>
      <c r="F9" s="9" t="s">
        <v>7</v>
      </c>
      <c r="G9" s="10">
        <v>43644</v>
      </c>
      <c r="H9" s="52">
        <f>H3+H5-H7</f>
        <v>2766.15</v>
      </c>
    </row>
    <row r="10" spans="1:12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12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12" ht="15.75" x14ac:dyDescent="0.25">
      <c r="A12" s="27" t="s">
        <v>24</v>
      </c>
      <c r="B12" s="23">
        <v>43614</v>
      </c>
      <c r="C12" s="14">
        <v>17.34</v>
      </c>
      <c r="D12" s="14" t="s">
        <v>225</v>
      </c>
      <c r="E12" s="15"/>
      <c r="F12" s="24"/>
      <c r="G12" s="23"/>
      <c r="H12" s="14">
        <v>0</v>
      </c>
    </row>
    <row r="13" spans="1:12" ht="15.75" x14ac:dyDescent="0.25">
      <c r="A13" s="27" t="s">
        <v>25</v>
      </c>
      <c r="B13" s="23">
        <v>43619</v>
      </c>
      <c r="C13" s="14">
        <v>18</v>
      </c>
      <c r="D13" s="14" t="s">
        <v>224</v>
      </c>
      <c r="E13" s="15"/>
      <c r="F13" s="24"/>
      <c r="G13" s="23"/>
      <c r="H13" s="14"/>
      <c r="L13" s="74"/>
    </row>
    <row r="14" spans="1:12" ht="15.75" x14ac:dyDescent="0.25">
      <c r="A14" s="5"/>
      <c r="B14" s="23"/>
      <c r="C14" s="14"/>
      <c r="D14" s="14"/>
      <c r="E14" s="15"/>
      <c r="F14" s="2"/>
      <c r="G14" s="23"/>
      <c r="H14" s="14"/>
    </row>
    <row r="15" spans="1:12" ht="16.5" thickBot="1" x14ac:dyDescent="0.3">
      <c r="A15" s="9" t="s">
        <v>13</v>
      </c>
      <c r="B15" s="23"/>
      <c r="C15" s="18">
        <f>SUM(C12:C14)</f>
        <v>35.340000000000003</v>
      </c>
      <c r="D15" s="19"/>
      <c r="E15" s="20"/>
      <c r="F15" s="9" t="s">
        <v>13</v>
      </c>
      <c r="G15" s="23"/>
      <c r="H15" s="18">
        <f>SUM(H12:H14)</f>
        <v>0</v>
      </c>
    </row>
    <row r="16" spans="1:12" ht="16.5" thickTop="1" x14ac:dyDescent="0.25">
      <c r="A16" s="5"/>
      <c r="B16" s="23"/>
      <c r="C16" s="14"/>
      <c r="D16" s="14"/>
      <c r="E16" s="15"/>
      <c r="F16" s="2"/>
      <c r="G16" s="23"/>
      <c r="H16" s="14"/>
    </row>
    <row r="17" spans="1:8" ht="17.25" x14ac:dyDescent="0.35">
      <c r="A17" s="21" t="s">
        <v>14</v>
      </c>
      <c r="B17" s="10" t="s">
        <v>9</v>
      </c>
      <c r="C17" s="7" t="s">
        <v>10</v>
      </c>
      <c r="D17" s="7"/>
      <c r="E17" s="8"/>
      <c r="F17" s="22" t="s">
        <v>15</v>
      </c>
      <c r="G17" s="10" t="s">
        <v>9</v>
      </c>
      <c r="H17" s="7" t="s">
        <v>10</v>
      </c>
    </row>
    <row r="18" spans="1:8" ht="15.75" x14ac:dyDescent="0.25">
      <c r="A18" s="2" t="s">
        <v>26</v>
      </c>
      <c r="B18" s="23">
        <v>43607</v>
      </c>
      <c r="C18" s="14">
        <v>15.8</v>
      </c>
      <c r="D18" s="14" t="s">
        <v>214</v>
      </c>
      <c r="E18" s="15"/>
      <c r="F18" s="2"/>
      <c r="G18" s="23"/>
      <c r="H18" s="14">
        <v>0</v>
      </c>
    </row>
    <row r="19" spans="1:8" ht="15.75" x14ac:dyDescent="0.25">
      <c r="A19" s="2" t="s">
        <v>27</v>
      </c>
      <c r="B19" s="23">
        <v>43616</v>
      </c>
      <c r="C19" s="14">
        <v>737</v>
      </c>
      <c r="D19" s="14" t="s">
        <v>228</v>
      </c>
      <c r="E19" s="15"/>
      <c r="F19" s="2"/>
      <c r="G19" s="23"/>
      <c r="H19" s="14"/>
    </row>
    <row r="20" spans="1:8" ht="15.75" x14ac:dyDescent="0.25">
      <c r="A20" s="2" t="s">
        <v>28</v>
      </c>
      <c r="B20" s="23">
        <v>43619</v>
      </c>
      <c r="C20" s="14">
        <v>24.29</v>
      </c>
      <c r="D20" s="14" t="s">
        <v>227</v>
      </c>
      <c r="E20" s="15"/>
      <c r="F20" s="2"/>
      <c r="G20" s="23"/>
      <c r="H20" s="14"/>
    </row>
    <row r="21" spans="1:8" ht="15.75" x14ac:dyDescent="0.25">
      <c r="A21" s="2" t="s">
        <v>29</v>
      </c>
      <c r="B21" s="23">
        <v>43621</v>
      </c>
      <c r="C21" s="14">
        <v>29.93</v>
      </c>
      <c r="D21" s="14" t="s">
        <v>215</v>
      </c>
      <c r="E21" s="15"/>
      <c r="F21" s="2"/>
      <c r="G21" s="23"/>
      <c r="H21" s="14"/>
    </row>
    <row r="22" spans="1:8" ht="15.75" x14ac:dyDescent="0.25">
      <c r="A22" s="2" t="s">
        <v>30</v>
      </c>
      <c r="B22" s="23">
        <v>43633</v>
      </c>
      <c r="C22" s="14">
        <v>1000</v>
      </c>
      <c r="D22" s="14" t="s">
        <v>229</v>
      </c>
      <c r="E22" s="15"/>
      <c r="F22" s="2"/>
      <c r="G22" s="23"/>
      <c r="H22" s="14"/>
    </row>
    <row r="23" spans="1:8" ht="15.75" x14ac:dyDescent="0.25">
      <c r="A23" s="2" t="s">
        <v>21</v>
      </c>
      <c r="B23" s="23">
        <v>43609</v>
      </c>
      <c r="C23" s="14">
        <v>141</v>
      </c>
      <c r="D23" s="14" t="s">
        <v>226</v>
      </c>
      <c r="E23" s="15"/>
      <c r="F23" s="2"/>
      <c r="G23" s="23"/>
      <c r="H23" s="14"/>
    </row>
    <row r="24" spans="1:8" ht="15.75" x14ac:dyDescent="0.25">
      <c r="A24" s="5"/>
      <c r="B24" s="23"/>
      <c r="C24" s="14"/>
      <c r="D24" s="14"/>
      <c r="E24" s="15"/>
      <c r="F24" s="2"/>
      <c r="G24" s="23"/>
      <c r="H24" s="14"/>
    </row>
    <row r="25" spans="1:8" ht="16.5" thickBot="1" x14ac:dyDescent="0.3">
      <c r="A25" s="9" t="s">
        <v>22</v>
      </c>
      <c r="B25" s="23"/>
      <c r="C25" s="18">
        <f>SUM(C18:C24)</f>
        <v>1948.02</v>
      </c>
      <c r="D25" s="19"/>
      <c r="E25" s="20"/>
      <c r="F25" s="9" t="s">
        <v>22</v>
      </c>
      <c r="G25" s="23"/>
      <c r="H25" s="18">
        <f>SUM(H18:H24)</f>
        <v>0</v>
      </c>
    </row>
    <row r="26" spans="1:8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30.7109375" bestFit="1" customWidth="1"/>
    <col min="2" max="2" width="8" bestFit="1" customWidth="1"/>
    <col min="3" max="3" width="14.28515625" bestFit="1" customWidth="1"/>
    <col min="6" max="6" width="26.5703125" bestFit="1" customWidth="1"/>
    <col min="7" max="7" width="8" bestFit="1" customWidth="1"/>
    <col min="8" max="8" width="12.85546875" bestFit="1" customWidth="1"/>
  </cols>
  <sheetData>
    <row r="1" spans="1:8" ht="21.7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8" ht="17.25" x14ac:dyDescent="0.35">
      <c r="A2" s="5"/>
      <c r="B2" s="6"/>
      <c r="C2" s="7" t="s">
        <v>31</v>
      </c>
      <c r="D2" s="7"/>
      <c r="E2" s="8"/>
      <c r="F2" s="2"/>
      <c r="G2" s="6"/>
      <c r="H2" s="7" t="s">
        <v>31</v>
      </c>
    </row>
    <row r="3" spans="1:8" ht="15.75" x14ac:dyDescent="0.25">
      <c r="A3" s="9" t="s">
        <v>4</v>
      </c>
      <c r="B3" s="10">
        <v>43636</v>
      </c>
      <c r="C3" s="11">
        <f>Jun!C9</f>
        <v>23241.31</v>
      </c>
      <c r="D3" s="11"/>
      <c r="E3" s="12"/>
      <c r="F3" s="9" t="s">
        <v>4</v>
      </c>
      <c r="G3" s="10">
        <v>43645</v>
      </c>
      <c r="H3" s="11">
        <f>Jun!H9</f>
        <v>2766.15</v>
      </c>
    </row>
    <row r="4" spans="1:8" ht="15.75" x14ac:dyDescent="0.25">
      <c r="A4" s="9"/>
      <c r="B4" s="10"/>
      <c r="C4" s="13"/>
      <c r="D4" s="14"/>
      <c r="E4" s="15"/>
      <c r="F4" s="9"/>
      <c r="G4" s="10"/>
      <c r="H4" s="13"/>
    </row>
    <row r="5" spans="1:8" ht="15.75" x14ac:dyDescent="0.25">
      <c r="A5" s="9" t="s">
        <v>5</v>
      </c>
      <c r="B5" s="10"/>
      <c r="C5" s="14">
        <f>C16</f>
        <v>1682.7</v>
      </c>
      <c r="D5" s="14"/>
      <c r="E5" s="15"/>
      <c r="F5" s="9" t="s">
        <v>5</v>
      </c>
      <c r="G5" s="10"/>
      <c r="H5" s="14">
        <f>H16</f>
        <v>0</v>
      </c>
    </row>
    <row r="6" spans="1:8" ht="15.75" x14ac:dyDescent="0.25">
      <c r="A6" s="9"/>
      <c r="B6" s="10"/>
      <c r="C6" s="14"/>
      <c r="D6" s="14"/>
      <c r="E6" s="15"/>
      <c r="F6" s="9"/>
      <c r="G6" s="10"/>
      <c r="H6" s="14"/>
    </row>
    <row r="7" spans="1:8" ht="15.75" x14ac:dyDescent="0.25">
      <c r="A7" s="9" t="s">
        <v>6</v>
      </c>
      <c r="B7" s="10"/>
      <c r="C7" s="16">
        <f>C22</f>
        <v>146</v>
      </c>
      <c r="D7" s="16"/>
      <c r="E7" s="17"/>
      <c r="F7" s="9" t="s">
        <v>6</v>
      </c>
      <c r="H7" s="16">
        <f>H22</f>
        <v>0</v>
      </c>
    </row>
    <row r="8" spans="1:8" ht="15.75" x14ac:dyDescent="0.25">
      <c r="A8" s="9"/>
      <c r="B8" s="10"/>
      <c r="C8" s="14"/>
      <c r="D8" s="14"/>
      <c r="E8" s="15"/>
      <c r="F8" s="9"/>
      <c r="G8" s="10"/>
      <c r="H8" s="14"/>
    </row>
    <row r="9" spans="1:8" ht="16.5" thickBot="1" x14ac:dyDescent="0.3">
      <c r="A9" s="9" t="s">
        <v>7</v>
      </c>
      <c r="B9" s="10">
        <v>43664</v>
      </c>
      <c r="C9" s="52">
        <f>C3+C5-C7</f>
        <v>24778.010000000002</v>
      </c>
      <c r="D9" s="19"/>
      <c r="E9" s="20"/>
      <c r="F9" s="9" t="s">
        <v>7</v>
      </c>
      <c r="G9" s="10">
        <v>43677</v>
      </c>
      <c r="H9" s="52">
        <f>H3+H5-H7</f>
        <v>2766.15</v>
      </c>
    </row>
    <row r="10" spans="1:8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8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8" ht="15.75" x14ac:dyDescent="0.25">
      <c r="A12" s="27" t="s">
        <v>12</v>
      </c>
      <c r="B12" s="23">
        <v>43637</v>
      </c>
      <c r="C12" s="14">
        <v>1616.7</v>
      </c>
      <c r="D12" s="14" t="s">
        <v>230</v>
      </c>
      <c r="E12" s="15"/>
      <c r="F12" s="24"/>
      <c r="G12" s="23"/>
      <c r="H12" s="14">
        <v>0</v>
      </c>
    </row>
    <row r="13" spans="1:8" ht="15.75" x14ac:dyDescent="0.25">
      <c r="A13" s="27" t="s">
        <v>25</v>
      </c>
      <c r="B13" s="23">
        <v>43651</v>
      </c>
      <c r="C13" s="14">
        <v>15</v>
      </c>
      <c r="D13" s="14" t="s">
        <v>231</v>
      </c>
      <c r="E13" s="15"/>
      <c r="F13" s="24"/>
      <c r="G13" s="23"/>
      <c r="H13" s="14"/>
    </row>
    <row r="14" spans="1:8" ht="15.75" x14ac:dyDescent="0.25">
      <c r="A14" s="27" t="s">
        <v>25</v>
      </c>
      <c r="B14" s="23">
        <v>43654</v>
      </c>
      <c r="C14" s="14">
        <v>51</v>
      </c>
      <c r="D14" s="14" t="s">
        <v>231</v>
      </c>
      <c r="E14" s="15"/>
      <c r="F14" s="2"/>
      <c r="G14" s="23"/>
      <c r="H14" s="14"/>
    </row>
    <row r="15" spans="1:8" ht="15.75" x14ac:dyDescent="0.25">
      <c r="A15" s="5"/>
      <c r="B15" s="23"/>
      <c r="C15" s="14"/>
      <c r="D15" s="14"/>
      <c r="E15" s="15"/>
      <c r="F15" s="2"/>
      <c r="G15" s="23"/>
      <c r="H15" s="14"/>
    </row>
    <row r="16" spans="1:8" ht="16.5" thickBot="1" x14ac:dyDescent="0.3">
      <c r="A16" s="9" t="s">
        <v>13</v>
      </c>
      <c r="B16" s="23"/>
      <c r="C16" s="18">
        <f>SUM(C12:C15)</f>
        <v>1682.7</v>
      </c>
      <c r="D16" s="19"/>
      <c r="E16" s="20"/>
      <c r="F16" s="9" t="s">
        <v>13</v>
      </c>
      <c r="G16" s="23"/>
      <c r="H16" s="18">
        <f>SUM(H12:H15)</f>
        <v>0</v>
      </c>
    </row>
    <row r="17" spans="1:8" ht="16.5" thickTop="1" x14ac:dyDescent="0.25">
      <c r="A17" s="5"/>
      <c r="B17" s="23"/>
      <c r="C17" s="14"/>
      <c r="D17" s="14"/>
      <c r="E17" s="15"/>
      <c r="F17" s="2"/>
      <c r="G17" s="23"/>
      <c r="H17" s="14"/>
    </row>
    <row r="18" spans="1:8" ht="17.25" x14ac:dyDescent="0.35">
      <c r="A18" s="21" t="s">
        <v>14</v>
      </c>
      <c r="B18" s="10" t="s">
        <v>9</v>
      </c>
      <c r="C18" s="7" t="s">
        <v>10</v>
      </c>
      <c r="D18" s="7"/>
      <c r="E18" s="8"/>
      <c r="F18" s="22" t="s">
        <v>15</v>
      </c>
      <c r="G18" s="10" t="s">
        <v>9</v>
      </c>
      <c r="H18" s="7" t="s">
        <v>10</v>
      </c>
    </row>
    <row r="19" spans="1:8" ht="15.75" x14ac:dyDescent="0.25">
      <c r="A19" s="93" t="s">
        <v>256</v>
      </c>
      <c r="B19" s="23">
        <v>43661</v>
      </c>
      <c r="C19" s="14">
        <v>5</v>
      </c>
      <c r="D19" s="14" t="s">
        <v>224</v>
      </c>
      <c r="E19" s="15"/>
      <c r="F19" s="2"/>
      <c r="G19" s="23"/>
      <c r="H19" s="14">
        <v>0</v>
      </c>
    </row>
    <row r="20" spans="1:8" ht="15.75" x14ac:dyDescent="0.25">
      <c r="A20" s="2" t="s">
        <v>21</v>
      </c>
      <c r="B20" s="23">
        <v>43647</v>
      </c>
      <c r="C20" s="14">
        <v>141</v>
      </c>
      <c r="D20" s="14" t="s">
        <v>226</v>
      </c>
      <c r="E20" s="15"/>
      <c r="F20" s="2"/>
      <c r="G20" s="23"/>
      <c r="H20" s="14"/>
    </row>
    <row r="21" spans="1:8" ht="15.75" x14ac:dyDescent="0.25">
      <c r="A21" s="5"/>
      <c r="B21" s="23"/>
      <c r="C21" s="14"/>
      <c r="D21" s="14"/>
      <c r="E21" s="15"/>
      <c r="F21" s="2"/>
      <c r="G21" s="23"/>
      <c r="H21" s="14"/>
    </row>
    <row r="22" spans="1:8" ht="16.5" thickBot="1" x14ac:dyDescent="0.3">
      <c r="A22" s="9" t="s">
        <v>22</v>
      </c>
      <c r="B22" s="23"/>
      <c r="C22" s="18">
        <f>SUM(C19:C21)</f>
        <v>146</v>
      </c>
      <c r="D22" s="19"/>
      <c r="E22" s="20"/>
      <c r="F22" s="9" t="s">
        <v>22</v>
      </c>
      <c r="G22" s="23"/>
      <c r="H22" s="18">
        <f>SUM(H19:H21)</f>
        <v>0</v>
      </c>
    </row>
    <row r="23" spans="1:8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6.5703125" bestFit="1" customWidth="1"/>
    <col min="7" max="7" width="8.5703125" bestFit="1" customWidth="1"/>
    <col min="8" max="8" width="14.28515625" bestFit="1" customWidth="1"/>
  </cols>
  <sheetData>
    <row r="1" spans="1:9" ht="25.5" customHeight="1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9" ht="17.25" x14ac:dyDescent="0.35">
      <c r="A2" s="5"/>
      <c r="B2" s="6"/>
      <c r="C2" s="7" t="s">
        <v>32</v>
      </c>
      <c r="D2" s="7"/>
      <c r="E2" s="8"/>
      <c r="F2" s="2"/>
      <c r="G2" s="6"/>
      <c r="H2" s="7" t="s">
        <v>32</v>
      </c>
    </row>
    <row r="3" spans="1:9" ht="15.75" x14ac:dyDescent="0.25">
      <c r="A3" s="9" t="s">
        <v>4</v>
      </c>
      <c r="B3" s="10">
        <v>43665</v>
      </c>
      <c r="C3" s="11">
        <f>Jul!C9</f>
        <v>24778.010000000002</v>
      </c>
      <c r="D3" s="11"/>
      <c r="E3" s="12"/>
      <c r="F3" s="9" t="s">
        <v>4</v>
      </c>
      <c r="G3" s="10">
        <v>43678</v>
      </c>
      <c r="H3" s="11">
        <f>Jul!H9</f>
        <v>2766.15</v>
      </c>
    </row>
    <row r="4" spans="1:9" ht="15.75" x14ac:dyDescent="0.25">
      <c r="A4" s="9"/>
      <c r="B4" s="10"/>
      <c r="C4" s="13"/>
      <c r="D4" s="14"/>
      <c r="E4" s="15"/>
      <c r="F4" s="9"/>
      <c r="G4" s="10"/>
      <c r="H4" s="13"/>
    </row>
    <row r="5" spans="1:9" ht="15.75" x14ac:dyDescent="0.25">
      <c r="A5" s="9" t="s">
        <v>5</v>
      </c>
      <c r="B5" s="10"/>
      <c r="C5" s="14">
        <f>C19</f>
        <v>3356.55</v>
      </c>
      <c r="D5" s="14"/>
      <c r="E5" s="15"/>
      <c r="F5" s="9" t="s">
        <v>5</v>
      </c>
      <c r="G5" s="10"/>
      <c r="H5" s="14">
        <f>H19</f>
        <v>8551</v>
      </c>
    </row>
    <row r="6" spans="1:9" ht="15.75" x14ac:dyDescent="0.25">
      <c r="A6" s="9"/>
      <c r="B6" s="10"/>
      <c r="C6" s="14"/>
      <c r="D6" s="14"/>
      <c r="E6" s="15"/>
      <c r="F6" s="9"/>
      <c r="G6" s="10"/>
      <c r="H6" s="14"/>
    </row>
    <row r="7" spans="1:9" ht="15.75" x14ac:dyDescent="0.25">
      <c r="A7" s="9" t="s">
        <v>6</v>
      </c>
      <c r="B7" s="10"/>
      <c r="C7" s="16">
        <f>C28</f>
        <v>1707.49</v>
      </c>
      <c r="D7" s="16"/>
      <c r="E7" s="17"/>
      <c r="F7" s="9" t="s">
        <v>6</v>
      </c>
      <c r="H7" s="16">
        <f>H28</f>
        <v>0</v>
      </c>
    </row>
    <row r="8" spans="1:9" ht="15.75" x14ac:dyDescent="0.25">
      <c r="A8" s="9"/>
      <c r="B8" s="10"/>
      <c r="C8" s="14"/>
      <c r="D8" s="14"/>
      <c r="E8" s="15"/>
      <c r="F8" s="9"/>
      <c r="G8" s="10"/>
      <c r="H8" s="14"/>
    </row>
    <row r="9" spans="1:9" ht="16.5" thickBot="1" x14ac:dyDescent="0.3">
      <c r="A9" s="9" t="s">
        <v>7</v>
      </c>
      <c r="B9" s="10">
        <v>43696</v>
      </c>
      <c r="C9" s="52">
        <f>C3+C5-C7</f>
        <v>26427.07</v>
      </c>
      <c r="D9" s="19"/>
      <c r="E9" s="20"/>
      <c r="F9" s="9" t="s">
        <v>7</v>
      </c>
      <c r="G9" s="10">
        <v>43707</v>
      </c>
      <c r="H9" s="52">
        <f>H3+H5-H7</f>
        <v>11317.15</v>
      </c>
    </row>
    <row r="10" spans="1:9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9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9" ht="15.75" x14ac:dyDescent="0.25">
      <c r="A12" s="2" t="s">
        <v>12</v>
      </c>
      <c r="B12" s="23">
        <v>43665</v>
      </c>
      <c r="C12" s="14">
        <v>1552.95</v>
      </c>
      <c r="D12" s="14" t="s">
        <v>230</v>
      </c>
      <c r="E12" s="15"/>
      <c r="F12" s="24" t="s">
        <v>33</v>
      </c>
      <c r="G12" s="23">
        <v>43682</v>
      </c>
      <c r="H12" s="14">
        <v>4669</v>
      </c>
      <c r="I12" t="s">
        <v>259</v>
      </c>
    </row>
    <row r="13" spans="1:9" ht="15.75" x14ac:dyDescent="0.25">
      <c r="A13" s="27" t="s">
        <v>25</v>
      </c>
      <c r="B13" s="23">
        <v>43685</v>
      </c>
      <c r="C13" s="14">
        <v>70</v>
      </c>
      <c r="D13" s="14" t="s">
        <v>231</v>
      </c>
      <c r="E13" s="15"/>
      <c r="F13" s="24" t="s">
        <v>33</v>
      </c>
      <c r="G13" s="23">
        <v>43682</v>
      </c>
      <c r="H13" s="14">
        <v>753</v>
      </c>
      <c r="I13" t="s">
        <v>259</v>
      </c>
    </row>
    <row r="14" spans="1:9" ht="15.75" x14ac:dyDescent="0.25">
      <c r="A14" s="27" t="s">
        <v>25</v>
      </c>
      <c r="B14" s="23">
        <v>43685</v>
      </c>
      <c r="C14" s="14">
        <v>24</v>
      </c>
      <c r="D14" s="14" t="s">
        <v>231</v>
      </c>
      <c r="E14" s="15"/>
      <c r="F14" s="24" t="s">
        <v>33</v>
      </c>
      <c r="G14" s="23">
        <v>43682</v>
      </c>
      <c r="H14" s="14">
        <v>129</v>
      </c>
      <c r="I14" t="s">
        <v>259</v>
      </c>
    </row>
    <row r="15" spans="1:9" ht="15.75" x14ac:dyDescent="0.25">
      <c r="A15" s="27" t="s">
        <v>25</v>
      </c>
      <c r="B15" s="23">
        <v>43685</v>
      </c>
      <c r="C15" s="14">
        <v>9</v>
      </c>
      <c r="D15" s="14" t="s">
        <v>231</v>
      </c>
      <c r="E15" s="15"/>
      <c r="F15" s="2" t="s">
        <v>34</v>
      </c>
      <c r="G15" s="23">
        <v>43683</v>
      </c>
      <c r="H15" s="14">
        <v>3000</v>
      </c>
      <c r="I15" t="s">
        <v>259</v>
      </c>
    </row>
    <row r="16" spans="1:9" ht="15.75" x14ac:dyDescent="0.25">
      <c r="A16" s="27" t="s">
        <v>25</v>
      </c>
      <c r="B16" s="23">
        <v>43690</v>
      </c>
      <c r="C16" s="14">
        <v>18</v>
      </c>
      <c r="D16" s="14" t="s">
        <v>231</v>
      </c>
      <c r="E16" s="15"/>
      <c r="F16" s="2"/>
      <c r="G16" s="23"/>
      <c r="H16" s="14"/>
    </row>
    <row r="17" spans="1:8" ht="15.75" x14ac:dyDescent="0.25">
      <c r="A17" s="2" t="s">
        <v>12</v>
      </c>
      <c r="B17" s="23">
        <v>43696</v>
      </c>
      <c r="C17" s="14">
        <v>1682.6</v>
      </c>
      <c r="D17" s="14" t="s">
        <v>230</v>
      </c>
      <c r="E17" s="15"/>
      <c r="F17" s="2"/>
      <c r="G17" s="23"/>
      <c r="H17" s="14"/>
    </row>
    <row r="18" spans="1:8" ht="15.75" x14ac:dyDescent="0.25">
      <c r="A18" s="5"/>
      <c r="B18" s="23"/>
      <c r="C18" s="14"/>
      <c r="D18" s="14"/>
      <c r="E18" s="15"/>
      <c r="F18" s="2"/>
      <c r="G18" s="23"/>
      <c r="H18" s="14"/>
    </row>
    <row r="19" spans="1:8" ht="16.5" thickBot="1" x14ac:dyDescent="0.3">
      <c r="A19" s="9" t="s">
        <v>13</v>
      </c>
      <c r="B19" s="23"/>
      <c r="C19" s="18">
        <f>SUM(C12:C18)</f>
        <v>3356.55</v>
      </c>
      <c r="D19" s="19"/>
      <c r="E19" s="20"/>
      <c r="F19" s="9" t="s">
        <v>13</v>
      </c>
      <c r="G19" s="23"/>
      <c r="H19" s="18">
        <f>SUM(H12:H18)</f>
        <v>8551</v>
      </c>
    </row>
    <row r="20" spans="1:8" ht="16.5" thickTop="1" x14ac:dyDescent="0.25">
      <c r="A20" s="5"/>
      <c r="B20" s="23"/>
      <c r="C20" s="14"/>
      <c r="D20" s="14"/>
      <c r="E20" s="15"/>
      <c r="F20" s="2"/>
      <c r="G20" s="23"/>
      <c r="H20" s="14"/>
    </row>
    <row r="21" spans="1:8" ht="17.25" x14ac:dyDescent="0.35">
      <c r="A21" s="21" t="s">
        <v>14</v>
      </c>
      <c r="B21" s="10" t="s">
        <v>9</v>
      </c>
      <c r="C21" s="7" t="s">
        <v>10</v>
      </c>
      <c r="D21" s="7"/>
      <c r="E21" s="8"/>
      <c r="F21" s="22" t="s">
        <v>15</v>
      </c>
      <c r="G21" s="10" t="s">
        <v>9</v>
      </c>
      <c r="H21" s="7" t="s">
        <v>10</v>
      </c>
    </row>
    <row r="22" spans="1:8" ht="15.75" x14ac:dyDescent="0.25">
      <c r="A22" s="2" t="s">
        <v>35</v>
      </c>
      <c r="B22" s="23">
        <v>43676</v>
      </c>
      <c r="C22" s="14">
        <v>751</v>
      </c>
      <c r="D22" s="14" t="s">
        <v>228</v>
      </c>
      <c r="E22" s="15"/>
      <c r="F22" s="2"/>
      <c r="G22" s="23"/>
      <c r="H22" s="14"/>
    </row>
    <row r="23" spans="1:8" ht="15.75" x14ac:dyDescent="0.25">
      <c r="A23" s="2" t="s">
        <v>36</v>
      </c>
      <c r="B23" s="23">
        <v>43676</v>
      </c>
      <c r="C23" s="14">
        <v>737</v>
      </c>
      <c r="D23" s="14" t="s">
        <v>228</v>
      </c>
      <c r="E23" s="15"/>
      <c r="F23" s="2"/>
      <c r="G23" s="23"/>
      <c r="H23" s="14"/>
    </row>
    <row r="24" spans="1:8" ht="15.75" x14ac:dyDescent="0.25">
      <c r="A24" s="2" t="s">
        <v>37</v>
      </c>
      <c r="B24" s="23">
        <v>43685</v>
      </c>
      <c r="C24" s="14">
        <v>73.489999999999995</v>
      </c>
      <c r="D24" s="14" t="s">
        <v>227</v>
      </c>
      <c r="E24" s="15"/>
      <c r="F24" s="2"/>
      <c r="G24" s="23"/>
      <c r="H24" s="14"/>
    </row>
    <row r="25" spans="1:8" ht="15.75" x14ac:dyDescent="0.25">
      <c r="A25" s="2" t="s">
        <v>38</v>
      </c>
      <c r="B25" s="23">
        <v>43693</v>
      </c>
      <c r="C25" s="14">
        <v>5</v>
      </c>
      <c r="D25" s="14" t="s">
        <v>224</v>
      </c>
      <c r="E25" s="15"/>
      <c r="F25" s="2"/>
      <c r="G25" s="23"/>
      <c r="H25" s="14"/>
    </row>
    <row r="26" spans="1:8" ht="15.75" x14ac:dyDescent="0.25">
      <c r="A26" s="2" t="s">
        <v>21</v>
      </c>
      <c r="B26" s="23">
        <v>43677</v>
      </c>
      <c r="C26" s="14">
        <v>141</v>
      </c>
      <c r="D26" s="14" t="s">
        <v>226</v>
      </c>
      <c r="E26" s="15"/>
      <c r="F26" s="2"/>
      <c r="G26" s="23"/>
      <c r="H26" s="14"/>
    </row>
    <row r="27" spans="1:8" ht="15.75" x14ac:dyDescent="0.25">
      <c r="A27" s="5"/>
      <c r="B27" s="23"/>
      <c r="C27" s="14"/>
      <c r="D27" s="14"/>
      <c r="E27" s="15"/>
      <c r="F27" s="2"/>
      <c r="G27" s="23"/>
      <c r="H27" s="14"/>
    </row>
    <row r="28" spans="1:8" ht="16.5" thickBot="1" x14ac:dyDescent="0.3">
      <c r="A28" s="9" t="s">
        <v>22</v>
      </c>
      <c r="B28" s="23"/>
      <c r="C28" s="18">
        <f>SUM(C22:C27)</f>
        <v>1707.49</v>
      </c>
      <c r="D28" s="19"/>
      <c r="E28" s="20"/>
      <c r="F28" s="9" t="s">
        <v>22</v>
      </c>
      <c r="G28" s="23"/>
      <c r="H28" s="18">
        <f>SUM(H22:H27)</f>
        <v>0</v>
      </c>
    </row>
    <row r="29" spans="1:8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5" x14ac:dyDescent="0.25"/>
  <cols>
    <col min="1" max="1" width="32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.7109375" bestFit="1" customWidth="1"/>
    <col min="8" max="8" width="14.28515625" bestFit="1" customWidth="1"/>
  </cols>
  <sheetData>
    <row r="1" spans="1:9" ht="15.75" x14ac:dyDescent="0.25">
      <c r="A1" s="54" t="s">
        <v>2</v>
      </c>
      <c r="B1" s="2"/>
      <c r="C1" s="3">
        <v>2019</v>
      </c>
      <c r="D1" s="2"/>
      <c r="E1" s="4"/>
      <c r="F1" s="1" t="s">
        <v>3</v>
      </c>
      <c r="G1" s="2"/>
      <c r="H1" s="3">
        <v>2019</v>
      </c>
    </row>
    <row r="2" spans="1:9" ht="17.25" x14ac:dyDescent="0.35">
      <c r="A2" s="5"/>
      <c r="B2" s="6"/>
      <c r="C2" s="7" t="s">
        <v>39</v>
      </c>
      <c r="D2" s="7"/>
      <c r="E2" s="8"/>
      <c r="F2" s="2"/>
      <c r="G2" s="6"/>
      <c r="H2" s="7" t="s">
        <v>39</v>
      </c>
    </row>
    <row r="3" spans="1:9" ht="15.75" x14ac:dyDescent="0.25">
      <c r="A3" s="9" t="s">
        <v>4</v>
      </c>
      <c r="B3" s="10">
        <v>43696</v>
      </c>
      <c r="C3" s="11">
        <f>Aug!C9</f>
        <v>26427.07</v>
      </c>
      <c r="D3" s="11"/>
      <c r="E3" s="12"/>
      <c r="F3" s="9" t="s">
        <v>4</v>
      </c>
      <c r="G3" s="10">
        <v>43708</v>
      </c>
      <c r="H3" s="11">
        <f>Aug!H9</f>
        <v>11317.15</v>
      </c>
    </row>
    <row r="4" spans="1:9" ht="15.75" x14ac:dyDescent="0.25">
      <c r="A4" s="9"/>
      <c r="B4" s="10"/>
      <c r="C4" s="13"/>
      <c r="D4" s="14"/>
      <c r="E4" s="15"/>
      <c r="F4" s="9"/>
      <c r="G4" s="10"/>
      <c r="H4" s="13"/>
    </row>
    <row r="5" spans="1:9" ht="15.75" x14ac:dyDescent="0.25">
      <c r="A5" s="9" t="s">
        <v>5</v>
      </c>
      <c r="B5" s="10"/>
      <c r="C5" s="14">
        <f>C13</f>
        <v>0</v>
      </c>
      <c r="D5" s="14"/>
      <c r="E5" s="15"/>
      <c r="F5" s="9" t="s">
        <v>5</v>
      </c>
      <c r="G5" s="10"/>
      <c r="H5" s="14">
        <f>H13</f>
        <v>0</v>
      </c>
    </row>
    <row r="6" spans="1:9" ht="15.75" x14ac:dyDescent="0.25">
      <c r="A6" s="9"/>
      <c r="B6" s="10"/>
      <c r="C6" s="14"/>
      <c r="D6" s="14"/>
      <c r="E6" s="15"/>
      <c r="F6" s="9"/>
      <c r="G6" s="10"/>
      <c r="H6" s="14"/>
    </row>
    <row r="7" spans="1:9" ht="15.75" x14ac:dyDescent="0.25">
      <c r="A7" s="9" t="s">
        <v>6</v>
      </c>
      <c r="B7" s="10"/>
      <c r="C7" s="16">
        <f>C26</f>
        <v>3726.01</v>
      </c>
      <c r="D7" s="16"/>
      <c r="E7" s="17"/>
      <c r="F7" s="9" t="s">
        <v>6</v>
      </c>
      <c r="G7" s="10">
        <v>43738</v>
      </c>
      <c r="H7" s="16">
        <f>H26</f>
        <v>1594</v>
      </c>
    </row>
    <row r="8" spans="1:9" ht="15.75" x14ac:dyDescent="0.25">
      <c r="A8" s="9"/>
      <c r="B8" s="10"/>
      <c r="C8" s="14"/>
      <c r="D8" s="14"/>
      <c r="E8" s="15"/>
      <c r="F8" s="9"/>
      <c r="G8" s="10"/>
      <c r="H8" s="14"/>
    </row>
    <row r="9" spans="1:9" ht="16.5" thickBot="1" x14ac:dyDescent="0.3">
      <c r="A9" s="9" t="s">
        <v>7</v>
      </c>
      <c r="B9" s="10">
        <v>43728</v>
      </c>
      <c r="C9" s="52">
        <f>C3+C5-C7</f>
        <v>22701.059999999998</v>
      </c>
      <c r="D9" s="19"/>
      <c r="E9" s="20"/>
      <c r="F9" s="9" t="s">
        <v>7</v>
      </c>
      <c r="G9" s="10"/>
      <c r="H9" s="52">
        <f>H3+H5-H7</f>
        <v>9723.15</v>
      </c>
    </row>
    <row r="10" spans="1:9" ht="16.5" thickTop="1" x14ac:dyDescent="0.25">
      <c r="A10" s="9"/>
      <c r="B10" s="10"/>
      <c r="C10" s="14"/>
      <c r="D10" s="14"/>
      <c r="E10" s="15"/>
      <c r="F10" s="9"/>
      <c r="G10" s="10"/>
      <c r="H10" s="14"/>
    </row>
    <row r="11" spans="1:9" ht="17.25" x14ac:dyDescent="0.35">
      <c r="A11" s="21" t="s">
        <v>8</v>
      </c>
      <c r="B11" s="10" t="s">
        <v>9</v>
      </c>
      <c r="C11" s="7" t="s">
        <v>10</v>
      </c>
      <c r="D11" s="7"/>
      <c r="E11" s="8"/>
      <c r="F11" s="22" t="s">
        <v>11</v>
      </c>
      <c r="G11" s="10" t="s">
        <v>9</v>
      </c>
      <c r="H11" s="7" t="s">
        <v>10</v>
      </c>
    </row>
    <row r="12" spans="1:9" ht="15.75" x14ac:dyDescent="0.25">
      <c r="A12" s="5"/>
      <c r="B12" s="23"/>
      <c r="C12" s="14"/>
      <c r="D12" s="14"/>
      <c r="E12" s="15"/>
      <c r="F12" s="2"/>
      <c r="G12" s="23"/>
      <c r="H12" s="14"/>
    </row>
    <row r="13" spans="1:9" ht="16.5" thickBot="1" x14ac:dyDescent="0.3">
      <c r="A13" s="9" t="s">
        <v>13</v>
      </c>
      <c r="B13" s="23"/>
      <c r="C13" s="18">
        <f>SUM(C12:C12)</f>
        <v>0</v>
      </c>
      <c r="D13" s="19"/>
      <c r="E13" s="20"/>
      <c r="F13" s="9" t="s">
        <v>13</v>
      </c>
      <c r="G13" s="23"/>
      <c r="H13" s="18">
        <f>SUM(H12:H12)</f>
        <v>0</v>
      </c>
    </row>
    <row r="14" spans="1:9" ht="16.5" thickTop="1" x14ac:dyDescent="0.25">
      <c r="A14" s="5"/>
      <c r="B14" s="23"/>
      <c r="C14" s="14"/>
      <c r="D14" s="14"/>
      <c r="E14" s="15"/>
      <c r="F14" s="2"/>
      <c r="G14" s="23"/>
      <c r="H14" s="14"/>
    </row>
    <row r="15" spans="1:9" ht="17.25" x14ac:dyDescent="0.35">
      <c r="A15" s="21" t="s">
        <v>14</v>
      </c>
      <c r="B15" s="10" t="s">
        <v>9</v>
      </c>
      <c r="C15" s="7" t="s">
        <v>10</v>
      </c>
      <c r="D15" s="7"/>
      <c r="E15" s="8"/>
      <c r="F15" s="22" t="s">
        <v>15</v>
      </c>
      <c r="G15" s="10" t="s">
        <v>9</v>
      </c>
      <c r="H15" s="7" t="s">
        <v>10</v>
      </c>
    </row>
    <row r="16" spans="1:9" ht="15.75" x14ac:dyDescent="0.25">
      <c r="A16" s="2" t="s">
        <v>40</v>
      </c>
      <c r="B16" s="23">
        <v>43703</v>
      </c>
      <c r="C16" s="14">
        <v>2500</v>
      </c>
      <c r="D16" s="14" t="s">
        <v>234</v>
      </c>
      <c r="E16" s="15"/>
      <c r="F16" s="2" t="s">
        <v>34</v>
      </c>
      <c r="G16" s="23">
        <v>43718</v>
      </c>
      <c r="H16" s="14">
        <v>1594</v>
      </c>
      <c r="I16" t="s">
        <v>259</v>
      </c>
    </row>
    <row r="17" spans="1:8" ht="15.75" x14ac:dyDescent="0.25">
      <c r="A17" s="2" t="s">
        <v>41</v>
      </c>
      <c r="B17" s="23">
        <v>43707</v>
      </c>
      <c r="C17" s="14">
        <v>15</v>
      </c>
      <c r="D17" s="14" t="s">
        <v>224</v>
      </c>
      <c r="E17" s="15"/>
      <c r="F17" s="2"/>
      <c r="G17" s="23"/>
      <c r="H17" s="14"/>
    </row>
    <row r="18" spans="1:8" ht="15.75" x14ac:dyDescent="0.25">
      <c r="A18" s="2" t="s">
        <v>42</v>
      </c>
      <c r="B18" s="23">
        <v>43703</v>
      </c>
      <c r="C18" s="14">
        <v>682</v>
      </c>
      <c r="D18" s="14" t="s">
        <v>228</v>
      </c>
      <c r="E18" s="15"/>
      <c r="F18" s="2"/>
      <c r="G18" s="23"/>
      <c r="H18" s="14"/>
    </row>
    <row r="19" spans="1:8" ht="15.75" x14ac:dyDescent="0.25">
      <c r="A19" s="2" t="s">
        <v>43</v>
      </c>
      <c r="B19" s="23">
        <v>43705</v>
      </c>
      <c r="C19" s="14">
        <v>10</v>
      </c>
      <c r="D19" s="14" t="s">
        <v>224</v>
      </c>
      <c r="E19" s="15"/>
      <c r="F19" s="2"/>
      <c r="G19" s="23"/>
      <c r="H19" s="14"/>
    </row>
    <row r="20" spans="1:8" ht="15.75" x14ac:dyDescent="0.25">
      <c r="A20" s="2" t="s">
        <v>44</v>
      </c>
      <c r="B20" s="23">
        <v>43717</v>
      </c>
      <c r="C20" s="14">
        <v>24</v>
      </c>
      <c r="D20" s="14" t="s">
        <v>224</v>
      </c>
      <c r="E20" s="15"/>
      <c r="F20" s="2"/>
      <c r="G20" s="23"/>
      <c r="H20" s="14"/>
    </row>
    <row r="21" spans="1:8" ht="15.75" x14ac:dyDescent="0.25">
      <c r="A21" s="2" t="s">
        <v>45</v>
      </c>
      <c r="B21" s="23">
        <v>43726</v>
      </c>
      <c r="C21" s="14">
        <v>143.22999999999999</v>
      </c>
      <c r="D21" s="14" t="s">
        <v>215</v>
      </c>
      <c r="E21" s="15"/>
      <c r="F21" s="2"/>
      <c r="G21" s="23"/>
      <c r="H21" s="14"/>
    </row>
    <row r="22" spans="1:8" ht="15.75" x14ac:dyDescent="0.25">
      <c r="A22" s="2" t="s">
        <v>21</v>
      </c>
      <c r="B22" s="23">
        <v>43711</v>
      </c>
      <c r="C22" s="14">
        <v>141</v>
      </c>
      <c r="D22" s="14" t="s">
        <v>226</v>
      </c>
      <c r="E22" s="15"/>
      <c r="F22" s="2"/>
      <c r="G22" s="23"/>
      <c r="H22" s="14"/>
    </row>
    <row r="23" spans="1:8" ht="15.75" x14ac:dyDescent="0.25">
      <c r="A23" s="5" t="s">
        <v>46</v>
      </c>
      <c r="B23" s="23">
        <v>43727</v>
      </c>
      <c r="C23" s="14">
        <v>206.78</v>
      </c>
      <c r="D23" s="14" t="s">
        <v>235</v>
      </c>
      <c r="E23" s="15"/>
      <c r="F23" s="2"/>
      <c r="G23" s="23"/>
      <c r="H23" s="14"/>
    </row>
    <row r="24" spans="1:8" ht="15.75" x14ac:dyDescent="0.25">
      <c r="A24" s="5" t="s">
        <v>47</v>
      </c>
      <c r="B24" s="23">
        <v>43721</v>
      </c>
      <c r="C24" s="14">
        <v>4</v>
      </c>
      <c r="D24" s="14" t="s">
        <v>233</v>
      </c>
      <c r="E24" s="15"/>
      <c r="F24" s="2"/>
      <c r="G24" s="23"/>
      <c r="H24" s="14"/>
    </row>
    <row r="25" spans="1:8" ht="15.75" x14ac:dyDescent="0.25">
      <c r="A25" s="5"/>
      <c r="B25" s="23"/>
      <c r="C25" s="14"/>
      <c r="D25" s="14"/>
      <c r="E25" s="15"/>
      <c r="F25" s="2"/>
      <c r="G25" s="23"/>
      <c r="H25" s="14"/>
    </row>
    <row r="26" spans="1:8" ht="16.5" thickBot="1" x14ac:dyDescent="0.3">
      <c r="A26" s="9" t="s">
        <v>22</v>
      </c>
      <c r="B26" s="23"/>
      <c r="C26" s="18">
        <f>SUM(C16:C25)</f>
        <v>3726.01</v>
      </c>
      <c r="D26" s="19"/>
      <c r="E26" s="20"/>
      <c r="F26" s="9" t="s">
        <v>22</v>
      </c>
      <c r="G26" s="23"/>
      <c r="H26" s="18">
        <f>SUM(H16:H25)</f>
        <v>1594</v>
      </c>
    </row>
    <row r="27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State of Fin Pos</vt:lpstr>
      <vt:lpstr>FY 2019-20 I&amp;E</vt:lpstr>
      <vt:lpstr>Glaam FY 2019-20 Summary</vt:lpstr>
      <vt:lpstr>RG 2020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'FY 2019-20 I&amp;E'!Print_Area</vt:lpstr>
      <vt:lpstr>'Glaam FY 2019-20 Summary'!Print_Area</vt:lpstr>
      <vt:lpstr>'State of Fin Pos'!Print_Area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jon-dell</cp:lastModifiedBy>
  <cp:lastPrinted>2022-12-01T02:28:53Z</cp:lastPrinted>
  <dcterms:created xsi:type="dcterms:W3CDTF">2022-09-02T04:31:41Z</dcterms:created>
  <dcterms:modified xsi:type="dcterms:W3CDTF">2023-01-15T21:39:36Z</dcterms:modified>
</cp:coreProperties>
</file>