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3.xml" ContentType="application/vnd.ms-excel.person+xml"/>
  <Override PartName="/xl/persons/person6.xml" ContentType="application/vnd.ms-excel.person+xml"/>
  <Override PartName="/xl/persons/person4.xml" ContentType="application/vnd.ms-excel.person+xml"/>
  <Override PartName="/xl/persons/person0.xml" ContentType="application/vnd.ms-excel.person+xml"/>
  <Override PartName="/xl/persons/person2.xml" ContentType="application/vnd.ms-excel.person+xml"/>
  <Override PartName="/xl/persons/person7.xml" ContentType="application/vnd.ms-excel.person+xml"/>
  <Override PartName="/xl/persons/person1.xml" ContentType="application/vnd.ms-excel.person+xml"/>
  <Override PartName="/xl/persons/person.xml" ContentType="application/vnd.ms-excel.person+xml"/>
  <Override PartName="/xl/persons/person5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760" tabRatio="966"/>
  </bookViews>
  <sheets>
    <sheet name="FY 2018-19 State Fin Pos" sheetId="24" r:id="rId1"/>
    <sheet name="2019 Income-Expense " sheetId="9" r:id="rId2"/>
    <sheet name="FY2019 Summary" sheetId="16" r:id="rId3"/>
    <sheet name="Apr 2019" sheetId="6" r:id="rId4"/>
    <sheet name="Apr 2018" sheetId="8" r:id="rId5"/>
    <sheet name="May 2018" sheetId="10" r:id="rId6"/>
    <sheet name="Jun 2018" sheetId="12" r:id="rId7"/>
    <sheet name="Jul 2018" sheetId="11" r:id="rId8"/>
    <sheet name="Aug 2018" sheetId="13" r:id="rId9"/>
    <sheet name="Sep 2018" sheetId="14" r:id="rId10"/>
    <sheet name="Oct 2018" sheetId="15" r:id="rId11"/>
    <sheet name="Nov 2018" sheetId="18" r:id="rId12"/>
    <sheet name="Dec 2018" sheetId="2" r:id="rId13"/>
    <sheet name="Jan 2019" sheetId="3" r:id="rId14"/>
    <sheet name="Feb 2019" sheetId="19" r:id="rId15"/>
    <sheet name="March 2019" sheetId="5" r:id="rId16"/>
    <sheet name="Glaam FY 2018-19" sheetId="1" r:id="rId17"/>
  </sheets>
  <externalReferences>
    <externalReference r:id="rId18"/>
  </externalReferences>
  <definedNames>
    <definedName name="_xlnm.Print_Area" localSheetId="1">'2019 Income-Expense '!$A$1:$E$48</definedName>
    <definedName name="_xlnm.Print_Area" localSheetId="0">'FY 2018-19 State Fin Pos'!$B$1:$D$25</definedName>
  </definedNames>
  <calcPr calcId="14562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8" i="9" l="1"/>
  <c r="E32" i="9"/>
  <c r="E20" i="9"/>
  <c r="B29" i="9"/>
  <c r="O47" i="16"/>
  <c r="O49" i="16"/>
  <c r="O50" i="16"/>
  <c r="O77" i="16"/>
  <c r="N47" i="16"/>
  <c r="N49" i="16"/>
  <c r="N51" i="16"/>
  <c r="N77" i="16"/>
  <c r="B51" i="16"/>
  <c r="M67" i="16"/>
  <c r="M55" i="16"/>
  <c r="B67" i="16"/>
  <c r="M68" i="16"/>
  <c r="B68" i="16"/>
  <c r="H3" i="19"/>
  <c r="M46" i="16"/>
  <c r="M48" i="16"/>
  <c r="H3" i="3"/>
  <c r="J46" i="16"/>
  <c r="K46" i="16"/>
  <c r="L46" i="16"/>
  <c r="B46" i="16"/>
  <c r="J47" i="16"/>
  <c r="K47" i="16"/>
  <c r="L47" i="16"/>
  <c r="M47" i="16"/>
  <c r="B47" i="16"/>
  <c r="B48" i="16"/>
  <c r="B49" i="16"/>
  <c r="D50" i="16"/>
  <c r="J50" i="16"/>
  <c r="B50" i="16"/>
  <c r="K52" i="16"/>
  <c r="B52" i="16"/>
  <c r="B53" i="16"/>
  <c r="K69" i="16"/>
  <c r="K73" i="16"/>
  <c r="K74" i="16"/>
  <c r="K78" i="16"/>
  <c r="K49" i="16"/>
  <c r="K77" i="16"/>
  <c r="E7" i="16"/>
  <c r="B7" i="16"/>
  <c r="D12" i="24"/>
  <c r="H26" i="14"/>
  <c r="H7" i="14"/>
  <c r="H9" i="14"/>
  <c r="H3" i="15"/>
  <c r="H9" i="15"/>
  <c r="H3" i="18"/>
  <c r="H9" i="18"/>
  <c r="H3" i="2"/>
  <c r="J49" i="16"/>
  <c r="J77" i="16"/>
  <c r="H3" i="14"/>
  <c r="H3" i="13"/>
  <c r="H3" i="11"/>
  <c r="H3" i="12"/>
  <c r="D77" i="16"/>
  <c r="D33" i="16"/>
  <c r="B33" i="16"/>
  <c r="D71" i="16"/>
  <c r="B71" i="16"/>
  <c r="D18" i="24"/>
  <c r="H3" i="10"/>
  <c r="O37" i="16"/>
  <c r="O14" i="16"/>
  <c r="O15" i="16"/>
  <c r="O17" i="16"/>
  <c r="O23" i="16"/>
  <c r="O24" i="16"/>
  <c r="O25" i="16"/>
  <c r="O36" i="16"/>
  <c r="O42" i="16"/>
  <c r="O6" i="16"/>
  <c r="C21" i="8"/>
  <c r="C5" i="8"/>
  <c r="C30" i="8"/>
  <c r="C7" i="8"/>
  <c r="C9" i="8"/>
  <c r="C3" i="10"/>
  <c r="C9" i="10"/>
  <c r="C3" i="12"/>
  <c r="C9" i="12"/>
  <c r="C3" i="11"/>
  <c r="C9" i="11"/>
  <c r="C3" i="13"/>
  <c r="C9" i="13"/>
  <c r="C3" i="14"/>
  <c r="C9" i="14"/>
  <c r="C3" i="15"/>
  <c r="C9" i="15"/>
  <c r="C3" i="18"/>
  <c r="C9" i="18"/>
  <c r="C3" i="2"/>
  <c r="C9" i="2"/>
  <c r="C3" i="3"/>
  <c r="K19" i="16"/>
  <c r="K26" i="16"/>
  <c r="K10" i="16"/>
  <c r="K41" i="16"/>
  <c r="J20" i="16"/>
  <c r="J19" i="16"/>
  <c r="J22" i="16"/>
  <c r="J14" i="16"/>
  <c r="J15" i="16"/>
  <c r="J17" i="16"/>
  <c r="J36" i="16"/>
  <c r="J37" i="16"/>
  <c r="J42" i="16"/>
  <c r="B22" i="16"/>
  <c r="K20" i="16"/>
  <c r="M20" i="16"/>
  <c r="B20" i="16"/>
  <c r="E16" i="9"/>
  <c r="E4" i="16"/>
  <c r="D32" i="16"/>
  <c r="B32" i="16"/>
  <c r="D20" i="24"/>
  <c r="D17" i="16"/>
  <c r="D36" i="16"/>
  <c r="D37" i="16"/>
  <c r="D42" i="16"/>
  <c r="H20" i="19"/>
  <c r="H5" i="19"/>
  <c r="H39" i="19"/>
  <c r="H7" i="19"/>
  <c r="H9" i="19"/>
  <c r="H3" i="5"/>
  <c r="H15" i="5"/>
  <c r="H5" i="5"/>
  <c r="H23" i="5"/>
  <c r="H7" i="5"/>
  <c r="H9" i="5"/>
  <c r="H3" i="6"/>
  <c r="H22" i="6"/>
  <c r="H5" i="6"/>
  <c r="H34" i="6"/>
  <c r="H7" i="6"/>
  <c r="H9" i="6"/>
  <c r="D7" i="24"/>
  <c r="C16" i="3"/>
  <c r="C5" i="3"/>
  <c r="C26" i="3"/>
  <c r="C7" i="3"/>
  <c r="C9" i="3"/>
  <c r="C3" i="19"/>
  <c r="C20" i="19"/>
  <c r="C5" i="19"/>
  <c r="C39" i="19"/>
  <c r="C7" i="19"/>
  <c r="C9" i="19"/>
  <c r="C3" i="5"/>
  <c r="C15" i="5"/>
  <c r="C5" i="5"/>
  <c r="C23" i="5"/>
  <c r="C7" i="5"/>
  <c r="C9" i="5"/>
  <c r="C3" i="6"/>
  <c r="C22" i="6"/>
  <c r="C5" i="6"/>
  <c r="C34" i="6"/>
  <c r="C7" i="6"/>
  <c r="C9" i="6"/>
  <c r="D6" i="24"/>
  <c r="M57" i="16"/>
  <c r="B57" i="16"/>
  <c r="I55" i="16"/>
  <c r="N55" i="16"/>
  <c r="B55" i="16"/>
  <c r="M69" i="16"/>
  <c r="O69" i="16"/>
  <c r="B69" i="16"/>
  <c r="M56" i="16"/>
  <c r="B56" i="16"/>
  <c r="M58" i="16"/>
  <c r="B58" i="16"/>
  <c r="M59" i="16"/>
  <c r="B59" i="16"/>
  <c r="M60" i="16"/>
  <c r="B60" i="16"/>
  <c r="M61" i="16"/>
  <c r="B61" i="16"/>
  <c r="M62" i="16"/>
  <c r="B62" i="16"/>
  <c r="M63" i="16"/>
  <c r="B63" i="16"/>
  <c r="M64" i="16"/>
  <c r="B64" i="16"/>
  <c r="M65" i="16"/>
  <c r="B65" i="16"/>
  <c r="N66" i="16"/>
  <c r="B66" i="16"/>
  <c r="O70" i="16"/>
  <c r="B70" i="16"/>
  <c r="B72" i="16"/>
  <c r="B73" i="16"/>
  <c r="L27" i="16"/>
  <c r="B27" i="16"/>
  <c r="D15" i="24"/>
  <c r="D19" i="24"/>
  <c r="D22" i="24"/>
  <c r="D24" i="24"/>
  <c r="D26" i="24"/>
  <c r="B48" i="9"/>
  <c r="E33" i="9"/>
  <c r="B6" i="16"/>
  <c r="G34" i="16"/>
  <c r="H34" i="16"/>
  <c r="B34" i="16"/>
  <c r="B17" i="9"/>
  <c r="N21" i="16"/>
  <c r="B21" i="16"/>
  <c r="E19" i="9"/>
  <c r="D13" i="24"/>
  <c r="D9" i="24"/>
  <c r="D8" i="24"/>
  <c r="D10" i="24"/>
  <c r="E15" i="16"/>
  <c r="K15" i="16"/>
  <c r="M15" i="16"/>
  <c r="B15" i="16"/>
  <c r="E8" i="9"/>
  <c r="H30" i="16"/>
  <c r="B30" i="16"/>
  <c r="E38" i="9"/>
  <c r="E14" i="16"/>
  <c r="G14" i="16"/>
  <c r="H14" i="16"/>
  <c r="I14" i="16"/>
  <c r="K14" i="16"/>
  <c r="L14" i="16"/>
  <c r="M14" i="16"/>
  <c r="N14" i="16"/>
  <c r="B14" i="16"/>
  <c r="E7" i="9"/>
  <c r="F24" i="16"/>
  <c r="G24" i="16"/>
  <c r="H24" i="16"/>
  <c r="K24" i="16"/>
  <c r="L24" i="16"/>
  <c r="N24" i="16"/>
  <c r="B24" i="16"/>
  <c r="E25" i="9"/>
  <c r="B23" i="16"/>
  <c r="E21" i="9"/>
  <c r="H31" i="16"/>
  <c r="B31" i="16"/>
  <c r="E41" i="9"/>
  <c r="C24" i="24"/>
  <c r="C22" i="24"/>
  <c r="C15" i="24"/>
  <c r="D4" i="16"/>
  <c r="F4" i="16"/>
  <c r="G4" i="16"/>
  <c r="H4" i="16"/>
  <c r="I4" i="16"/>
  <c r="J4" i="16"/>
  <c r="K4" i="16"/>
  <c r="L4" i="16"/>
  <c r="M4" i="16"/>
  <c r="N4" i="16"/>
  <c r="O4" i="16"/>
  <c r="B4" i="16"/>
  <c r="B7" i="9"/>
  <c r="E5" i="16"/>
  <c r="G5" i="16"/>
  <c r="I5" i="16"/>
  <c r="J5" i="16"/>
  <c r="L5" i="16"/>
  <c r="O5" i="16"/>
  <c r="B5" i="16"/>
  <c r="B8" i="9"/>
  <c r="B44" i="9"/>
  <c r="N16" i="16"/>
  <c r="B16" i="16"/>
  <c r="E11" i="9"/>
  <c r="E17" i="16"/>
  <c r="F17" i="16"/>
  <c r="G17" i="16"/>
  <c r="H17" i="16"/>
  <c r="I17" i="16"/>
  <c r="K17" i="16"/>
  <c r="L17" i="16"/>
  <c r="M17" i="16"/>
  <c r="B17" i="16"/>
  <c r="E12" i="9"/>
  <c r="K18" i="16"/>
  <c r="B18" i="16"/>
  <c r="E13" i="9"/>
  <c r="B19" i="16"/>
  <c r="E14" i="9"/>
  <c r="L29" i="16"/>
  <c r="B29" i="16"/>
  <c r="G25" i="16"/>
  <c r="K25" i="16"/>
  <c r="B25" i="16"/>
  <c r="E26" i="9"/>
  <c r="E26" i="16"/>
  <c r="G26" i="16"/>
  <c r="M26" i="16"/>
  <c r="B26" i="16"/>
  <c r="E27" i="9"/>
  <c r="I28" i="16"/>
  <c r="B28" i="16"/>
  <c r="E36" i="9"/>
  <c r="E37" i="9"/>
  <c r="E44" i="9"/>
  <c r="B46" i="9"/>
  <c r="F96" i="16"/>
  <c r="B50" i="9"/>
  <c r="E86" i="16"/>
  <c r="E87" i="16"/>
  <c r="E88" i="16"/>
  <c r="B9" i="16"/>
  <c r="D86" i="16"/>
  <c r="B36" i="16"/>
  <c r="D87" i="16"/>
  <c r="D88" i="16"/>
  <c r="F88" i="16"/>
  <c r="O120" i="16"/>
  <c r="B120" i="16"/>
  <c r="B135" i="16"/>
  <c r="O104" i="16"/>
  <c r="B104" i="16"/>
  <c r="B134" i="16"/>
  <c r="B136" i="16"/>
  <c r="D105" i="16"/>
  <c r="B105" i="16"/>
  <c r="B138" i="16"/>
  <c r="D121" i="16"/>
  <c r="B121" i="16"/>
  <c r="B139" i="16"/>
  <c r="B140" i="16"/>
  <c r="B141" i="16"/>
  <c r="O121" i="16"/>
  <c r="N121" i="16"/>
  <c r="N120" i="16"/>
  <c r="M121" i="16"/>
  <c r="M120" i="16"/>
  <c r="L121" i="16"/>
  <c r="H16" i="3"/>
  <c r="H5" i="3"/>
  <c r="H26" i="3"/>
  <c r="H7" i="3"/>
  <c r="H9" i="3"/>
  <c r="L120" i="16"/>
  <c r="K121" i="16"/>
  <c r="H16" i="2"/>
  <c r="H5" i="2"/>
  <c r="H31" i="2"/>
  <c r="H7" i="2"/>
  <c r="H9" i="2"/>
  <c r="K120" i="16"/>
  <c r="J121" i="16"/>
  <c r="H16" i="18"/>
  <c r="H5" i="18"/>
  <c r="H29" i="18"/>
  <c r="H7" i="18"/>
  <c r="J120" i="16"/>
  <c r="I121" i="16"/>
  <c r="H15" i="15"/>
  <c r="H5" i="15"/>
  <c r="H23" i="15"/>
  <c r="H7" i="15"/>
  <c r="I120" i="16"/>
  <c r="H121" i="16"/>
  <c r="H14" i="14"/>
  <c r="H5" i="14"/>
  <c r="H120" i="16"/>
  <c r="G121" i="16"/>
  <c r="H16" i="13"/>
  <c r="H5" i="13"/>
  <c r="H29" i="13"/>
  <c r="H7" i="13"/>
  <c r="H9" i="13"/>
  <c r="G120" i="16"/>
  <c r="F121" i="16"/>
  <c r="H14" i="11"/>
  <c r="H5" i="11"/>
  <c r="H21" i="11"/>
  <c r="H7" i="11"/>
  <c r="H9" i="11"/>
  <c r="F120" i="16"/>
  <c r="E121" i="16"/>
  <c r="H16" i="12"/>
  <c r="H5" i="12"/>
  <c r="H25" i="12"/>
  <c r="H7" i="12"/>
  <c r="H9" i="12"/>
  <c r="E120" i="16"/>
  <c r="H14" i="10"/>
  <c r="H5" i="10"/>
  <c r="H30" i="10"/>
  <c r="H7" i="10"/>
  <c r="H9" i="10"/>
  <c r="D120" i="16"/>
  <c r="C16" i="2"/>
  <c r="C5" i="2"/>
  <c r="C31" i="2"/>
  <c r="C7" i="2"/>
  <c r="M105" i="16"/>
  <c r="O105" i="16"/>
  <c r="N105" i="16"/>
  <c r="L105" i="16"/>
  <c r="K105" i="16"/>
  <c r="G105" i="16"/>
  <c r="E105" i="16"/>
  <c r="F93" i="16"/>
  <c r="D94" i="16"/>
  <c r="E94" i="16"/>
  <c r="B74" i="16"/>
  <c r="B130" i="16"/>
  <c r="E73" i="16"/>
  <c r="E78" i="16"/>
  <c r="F73" i="16"/>
  <c r="F78" i="16"/>
  <c r="G73" i="16"/>
  <c r="G78" i="16"/>
  <c r="H73" i="16"/>
  <c r="H78" i="16"/>
  <c r="J73" i="16"/>
  <c r="J78" i="16"/>
  <c r="L73" i="16"/>
  <c r="L78" i="16"/>
  <c r="E49" i="16"/>
  <c r="E77" i="16"/>
  <c r="F49" i="16"/>
  <c r="F77" i="16"/>
  <c r="G49" i="16"/>
  <c r="G77" i="16"/>
  <c r="H49" i="16"/>
  <c r="H77" i="16"/>
  <c r="I49" i="16"/>
  <c r="I77" i="16"/>
  <c r="I73" i="16"/>
  <c r="I78" i="16"/>
  <c r="I79" i="16"/>
  <c r="D73" i="16"/>
  <c r="D78" i="16"/>
  <c r="B10" i="16"/>
  <c r="B113" i="16"/>
  <c r="C16" i="18"/>
  <c r="C5" i="18"/>
  <c r="D122" i="16"/>
  <c r="F122" i="16"/>
  <c r="H122" i="16"/>
  <c r="J122" i="16"/>
  <c r="L122" i="16"/>
  <c r="N122" i="16"/>
  <c r="G122" i="16"/>
  <c r="E122" i="16"/>
  <c r="L127" i="16"/>
  <c r="F127" i="16"/>
  <c r="D127" i="16"/>
  <c r="I122" i="16"/>
  <c r="K122" i="16"/>
  <c r="M122" i="16"/>
  <c r="O122" i="16"/>
  <c r="J127" i="16"/>
  <c r="I126" i="16"/>
  <c r="E126" i="16"/>
  <c r="I127" i="16"/>
  <c r="E127" i="16"/>
  <c r="H126" i="16"/>
  <c r="H127" i="16"/>
  <c r="O126" i="16"/>
  <c r="G126" i="16"/>
  <c r="B122" i="16"/>
  <c r="G127" i="16"/>
  <c r="F126" i="16"/>
  <c r="M36" i="16"/>
  <c r="H36" i="16"/>
  <c r="G36" i="16"/>
  <c r="E36" i="16"/>
  <c r="F36" i="16"/>
  <c r="K36" i="16"/>
  <c r="L36" i="16"/>
  <c r="I36" i="16"/>
  <c r="N36" i="16"/>
  <c r="F79" i="16"/>
  <c r="E79" i="16"/>
  <c r="H79" i="16"/>
  <c r="G79" i="16"/>
  <c r="O73" i="16"/>
  <c r="N73" i="16"/>
  <c r="M73" i="16"/>
  <c r="B37" i="16"/>
  <c r="B114" i="16"/>
  <c r="B115" i="16"/>
  <c r="L49" i="16"/>
  <c r="D49" i="16"/>
  <c r="M49" i="16"/>
  <c r="M104" i="16"/>
  <c r="M106" i="16"/>
  <c r="C29" i="18"/>
  <c r="C7" i="18"/>
  <c r="C23" i="15"/>
  <c r="C7" i="15"/>
  <c r="C15" i="15"/>
  <c r="C5" i="15"/>
  <c r="C26" i="14"/>
  <c r="C7" i="14"/>
  <c r="C14" i="14"/>
  <c r="C5" i="14"/>
  <c r="C29" i="13"/>
  <c r="C7" i="13"/>
  <c r="C16" i="13"/>
  <c r="C5" i="13"/>
  <c r="C21" i="11"/>
  <c r="C14" i="11"/>
  <c r="C5" i="11"/>
  <c r="C7" i="11"/>
  <c r="C25" i="12"/>
  <c r="C7" i="12"/>
  <c r="C16" i="12"/>
  <c r="C5" i="12"/>
  <c r="C30" i="10"/>
  <c r="C7" i="10"/>
  <c r="C14" i="10"/>
  <c r="H30" i="8"/>
  <c r="H21" i="8"/>
  <c r="H5" i="8"/>
  <c r="H7" i="8"/>
  <c r="I128" i="16"/>
  <c r="G128" i="16"/>
  <c r="E128" i="16"/>
  <c r="B123" i="16"/>
  <c r="B124" i="16"/>
  <c r="F128" i="16"/>
  <c r="L77" i="16"/>
  <c r="L79" i="16"/>
  <c r="L126" i="16"/>
  <c r="L128" i="16"/>
  <c r="J79" i="16"/>
  <c r="J126" i="16"/>
  <c r="J128" i="16"/>
  <c r="N78" i="16"/>
  <c r="N127" i="16"/>
  <c r="D79" i="16"/>
  <c r="D126" i="16"/>
  <c r="B129" i="16"/>
  <c r="B131" i="16"/>
  <c r="K127" i="16"/>
  <c r="O78" i="16"/>
  <c r="O79" i="16"/>
  <c r="O127" i="16"/>
  <c r="O128" i="16"/>
  <c r="M77" i="16"/>
  <c r="M126" i="16"/>
  <c r="K126" i="16"/>
  <c r="M78" i="16"/>
  <c r="M127" i="16"/>
  <c r="M128" i="16"/>
  <c r="H128" i="16"/>
  <c r="N42" i="16"/>
  <c r="N111" i="16"/>
  <c r="G42" i="16"/>
  <c r="G111" i="16"/>
  <c r="I42" i="16"/>
  <c r="I111" i="16"/>
  <c r="F42" i="16"/>
  <c r="F111" i="16"/>
  <c r="H42" i="16"/>
  <c r="H111" i="16"/>
  <c r="L42" i="16"/>
  <c r="L111" i="16"/>
  <c r="E42" i="16"/>
  <c r="E111" i="16"/>
  <c r="M42" i="16"/>
  <c r="M111" i="16"/>
  <c r="J111" i="16"/>
  <c r="K42" i="16"/>
  <c r="K111" i="16"/>
  <c r="O111" i="16"/>
  <c r="G104" i="16"/>
  <c r="G106" i="16"/>
  <c r="N104" i="16"/>
  <c r="D104" i="16"/>
  <c r="D106" i="16"/>
  <c r="K104" i="16"/>
  <c r="K106" i="16"/>
  <c r="H9" i="8"/>
  <c r="K128" i="16"/>
  <c r="K79" i="16"/>
  <c r="B127" i="16"/>
  <c r="M79" i="16"/>
  <c r="B78" i="16"/>
  <c r="D128" i="16"/>
  <c r="B42" i="16"/>
  <c r="D111" i="16"/>
  <c r="B111" i="16"/>
  <c r="N106" i="16"/>
  <c r="H105" i="16"/>
  <c r="H104" i="16"/>
  <c r="E104" i="16"/>
  <c r="E106" i="16"/>
  <c r="B75" i="16"/>
  <c r="B38" i="16"/>
  <c r="B87" i="16"/>
  <c r="B81" i="16"/>
  <c r="O9" i="16"/>
  <c r="M9" i="16"/>
  <c r="G9" i="16"/>
  <c r="F9" i="16"/>
  <c r="E9" i="16"/>
  <c r="D9" i="16"/>
  <c r="H9" i="16"/>
  <c r="K9" i="16"/>
  <c r="I9" i="16"/>
  <c r="H7" i="1"/>
  <c r="Q21" i="1"/>
  <c r="P21" i="1"/>
  <c r="O21" i="1"/>
  <c r="N21" i="1"/>
  <c r="M21" i="1"/>
  <c r="L21" i="1"/>
  <c r="K21" i="1"/>
  <c r="J21" i="1"/>
  <c r="I21" i="1"/>
  <c r="H21" i="1"/>
  <c r="G21" i="1"/>
  <c r="F21" i="1"/>
  <c r="Q19" i="1"/>
  <c r="Q23" i="1"/>
  <c r="P19" i="1"/>
  <c r="P23" i="1"/>
  <c r="O19" i="1"/>
  <c r="O23" i="1"/>
  <c r="N19" i="1"/>
  <c r="M19" i="1"/>
  <c r="M23" i="1"/>
  <c r="L19" i="1"/>
  <c r="L23" i="1"/>
  <c r="K19" i="1"/>
  <c r="K23" i="1"/>
  <c r="J19" i="1"/>
  <c r="I19" i="1"/>
  <c r="I23" i="1"/>
  <c r="H19" i="1"/>
  <c r="H23" i="1"/>
  <c r="G19" i="1"/>
  <c r="G23" i="1"/>
  <c r="F19" i="1"/>
  <c r="Q17" i="1"/>
  <c r="Q25" i="1"/>
  <c r="P17" i="1"/>
  <c r="P25" i="1"/>
  <c r="P26" i="1"/>
  <c r="O17" i="1"/>
  <c r="O25" i="1"/>
  <c r="O26" i="1"/>
  <c r="N17" i="1"/>
  <c r="M17" i="1"/>
  <c r="M25" i="1"/>
  <c r="M26" i="1"/>
  <c r="L17" i="1"/>
  <c r="L25" i="1"/>
  <c r="L26" i="1"/>
  <c r="K17" i="1"/>
  <c r="K25" i="1"/>
  <c r="K26" i="1"/>
  <c r="J17" i="1"/>
  <c r="I17" i="1"/>
  <c r="I25" i="1"/>
  <c r="I26" i="1"/>
  <c r="H17" i="1"/>
  <c r="H25" i="1"/>
  <c r="G17" i="1"/>
  <c r="G25" i="1"/>
  <c r="G26" i="1"/>
  <c r="F17" i="1"/>
  <c r="C17" i="1"/>
  <c r="R7" i="1"/>
  <c r="Q7" i="1"/>
  <c r="P7" i="1"/>
  <c r="O7" i="1"/>
  <c r="N7" i="1"/>
  <c r="M7" i="1"/>
  <c r="L7" i="1"/>
  <c r="K7" i="1"/>
  <c r="J7" i="1"/>
  <c r="I7" i="1"/>
  <c r="G7" i="1"/>
  <c r="F7" i="1"/>
  <c r="E7" i="1"/>
  <c r="R5" i="1"/>
  <c r="Q5" i="1"/>
  <c r="P5" i="1"/>
  <c r="P9" i="1"/>
  <c r="O5" i="1"/>
  <c r="O9" i="1"/>
  <c r="N5" i="1"/>
  <c r="M5" i="1"/>
  <c r="L5" i="1"/>
  <c r="L9" i="1"/>
  <c r="K5" i="1"/>
  <c r="K9" i="1"/>
  <c r="J5" i="1"/>
  <c r="I5" i="1"/>
  <c r="G5" i="1"/>
  <c r="G9" i="1"/>
  <c r="F5" i="1"/>
  <c r="F9" i="1"/>
  <c r="E5" i="1"/>
  <c r="Q3" i="1"/>
  <c r="P3" i="1"/>
  <c r="O3" i="1"/>
  <c r="O11" i="1"/>
  <c r="O12" i="1"/>
  <c r="N3" i="1"/>
  <c r="M3" i="1"/>
  <c r="L3" i="1"/>
  <c r="K3" i="1"/>
  <c r="K11" i="1"/>
  <c r="K12" i="1"/>
  <c r="J3" i="1"/>
  <c r="I3" i="1"/>
  <c r="H3" i="1"/>
  <c r="G3" i="1"/>
  <c r="G11" i="1"/>
  <c r="G12" i="1"/>
  <c r="F3" i="1"/>
  <c r="H41" i="16"/>
  <c r="H43" i="16"/>
  <c r="H110" i="16"/>
  <c r="H112" i="16"/>
  <c r="G41" i="16"/>
  <c r="G43" i="16"/>
  <c r="G110" i="16"/>
  <c r="G112" i="16"/>
  <c r="G114" i="16"/>
  <c r="K43" i="16"/>
  <c r="K110" i="16"/>
  <c r="K112" i="16"/>
  <c r="K114" i="16"/>
  <c r="D41" i="16"/>
  <c r="D43" i="16"/>
  <c r="D110" i="16"/>
  <c r="M41" i="16"/>
  <c r="M43" i="16"/>
  <c r="M110" i="16"/>
  <c r="M112" i="16"/>
  <c r="M114" i="16"/>
  <c r="F41" i="16"/>
  <c r="F43" i="16"/>
  <c r="F110" i="16"/>
  <c r="F112" i="16"/>
  <c r="I41" i="16"/>
  <c r="I43" i="16"/>
  <c r="I110" i="16"/>
  <c r="I112" i="16"/>
  <c r="E41" i="16"/>
  <c r="E43" i="16"/>
  <c r="E110" i="16"/>
  <c r="E112" i="16"/>
  <c r="E114" i="16"/>
  <c r="O41" i="16"/>
  <c r="O43" i="16"/>
  <c r="O110" i="16"/>
  <c r="O112" i="16"/>
  <c r="H106" i="16"/>
  <c r="H114" i="16"/>
  <c r="F105" i="16"/>
  <c r="I105" i="16"/>
  <c r="Q11" i="1"/>
  <c r="Q12" i="1"/>
  <c r="I9" i="1"/>
  <c r="I11" i="1"/>
  <c r="I12" i="1"/>
  <c r="M9" i="1"/>
  <c r="M11" i="1"/>
  <c r="M12" i="1"/>
  <c r="Q9" i="1"/>
  <c r="L104" i="16"/>
  <c r="L106" i="16"/>
  <c r="N9" i="16"/>
  <c r="C21" i="1"/>
  <c r="L11" i="1"/>
  <c r="L12" i="1"/>
  <c r="P11" i="1"/>
  <c r="P12" i="1"/>
  <c r="F11" i="1"/>
  <c r="F12" i="1"/>
  <c r="J9" i="1"/>
  <c r="J11" i="1"/>
  <c r="J12" i="1"/>
  <c r="N9" i="1"/>
  <c r="N11" i="1"/>
  <c r="N12" i="1"/>
  <c r="J25" i="1"/>
  <c r="J26" i="1"/>
  <c r="N25" i="1"/>
  <c r="N26" i="1"/>
  <c r="F23" i="1"/>
  <c r="J23" i="1"/>
  <c r="N23" i="1"/>
  <c r="L9" i="16"/>
  <c r="J9" i="16"/>
  <c r="H5" i="1"/>
  <c r="H9" i="1"/>
  <c r="H11" i="1"/>
  <c r="H26" i="1"/>
  <c r="C7" i="1"/>
  <c r="Q26" i="1"/>
  <c r="C25" i="1"/>
  <c r="C19" i="1"/>
  <c r="C23" i="1"/>
  <c r="F25" i="1"/>
  <c r="F26" i="1"/>
  <c r="C3" i="1"/>
  <c r="D112" i="16"/>
  <c r="D114" i="16"/>
  <c r="J41" i="16"/>
  <c r="J43" i="16"/>
  <c r="J110" i="16"/>
  <c r="J112" i="16"/>
  <c r="L41" i="16"/>
  <c r="L43" i="16"/>
  <c r="L110" i="16"/>
  <c r="L112" i="16"/>
  <c r="L114" i="16"/>
  <c r="N41" i="16"/>
  <c r="N43" i="16"/>
  <c r="N110" i="16"/>
  <c r="N112" i="16"/>
  <c r="N114" i="16"/>
  <c r="B106" i="16"/>
  <c r="I104" i="16"/>
  <c r="I106" i="16"/>
  <c r="I114" i="16"/>
  <c r="F104" i="16"/>
  <c r="F106" i="16"/>
  <c r="F114" i="16"/>
  <c r="B92" i="16"/>
  <c r="O106" i="16"/>
  <c r="O114" i="16"/>
  <c r="B11" i="16"/>
  <c r="B86" i="16"/>
  <c r="B88" i="16"/>
  <c r="C11" i="1"/>
  <c r="C5" i="1"/>
  <c r="C9" i="1"/>
  <c r="H12" i="1"/>
  <c r="B110" i="16"/>
  <c r="B41" i="16"/>
  <c r="B43" i="16"/>
  <c r="J104" i="16"/>
  <c r="J105" i="16"/>
  <c r="F92" i="16"/>
  <c r="F94" i="16"/>
  <c r="B94" i="16"/>
  <c r="B112" i="16"/>
  <c r="B116" i="16"/>
  <c r="J106" i="16"/>
  <c r="B144" i="16"/>
  <c r="B145" i="16"/>
  <c r="B107" i="16"/>
  <c r="B108" i="16"/>
  <c r="J114" i="16"/>
  <c r="F97" i="16"/>
  <c r="B117" i="16"/>
  <c r="N126" i="16"/>
  <c r="B126" i="16"/>
  <c r="B128" i="16"/>
  <c r="B132" i="16"/>
  <c r="N79" i="16"/>
  <c r="B79" i="16"/>
  <c r="N128" i="16"/>
  <c r="B77" i="16"/>
</calcChain>
</file>

<file path=xl/comments1.xml><?xml version="1.0" encoding="utf-8"?>
<comments xmlns="http://schemas.openxmlformats.org/spreadsheetml/2006/main">
  <authors>
    <author>jon-dell</author>
  </authors>
  <commentList>
    <comment ref="K47" authorId="0">
      <text>
        <r>
          <rPr>
            <b/>
            <sz val="9"/>
            <color indexed="81"/>
            <rFont val="Tahoma"/>
            <family val="2"/>
          </rPr>
          <t>jon-dell:</t>
        </r>
        <r>
          <rPr>
            <sz val="9"/>
            <color indexed="81"/>
            <rFont val="Tahoma"/>
            <family val="2"/>
          </rPr>
          <t xml:space="preserve">
includes 149 to clear a/r from 4/30/18</t>
        </r>
      </text>
    </comment>
  </commentList>
</comments>
</file>

<file path=xl/sharedStrings.xml><?xml version="1.0" encoding="utf-8"?>
<sst xmlns="http://schemas.openxmlformats.org/spreadsheetml/2006/main" count="954" uniqueCount="330">
  <si>
    <t xml:space="preserve"> 2019 Account 9750 Summary</t>
  </si>
  <si>
    <t>Amount</t>
  </si>
  <si>
    <t>Dec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</si>
  <si>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</si>
  <si>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</si>
  <si>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</si>
  <si>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</si>
  <si>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</si>
  <si>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</si>
  <si>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</si>
  <si>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</si>
  <si>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</si>
  <si>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</si>
  <si>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</si>
  <si>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Beginning Balance , 18 Dec.</t>
  </si>
  <si>
    <t>YT Deposits</t>
  </si>
  <si>
    <t>YTD Withdrawals</t>
  </si>
  <si>
    <t>YTD Deposits less Withdrawals</t>
  </si>
  <si>
    <t>Ending Balance  17 Dec</t>
  </si>
  <si>
    <t xml:space="preserve"> 2019 Account 0637 Summary</t>
  </si>
  <si>
    <t>Beginning Balance  (Jan 1)</t>
  </si>
  <si>
    <t>Ending Balance , (Dec 31)</t>
  </si>
  <si>
    <t>Deposits &amp; Additions</t>
  </si>
  <si>
    <t>Date</t>
  </si>
  <si>
    <t>American Mensa</t>
  </si>
  <si>
    <t>Amazon</t>
  </si>
  <si>
    <t>Withdrawals</t>
  </si>
  <si>
    <r>
      <t>Account No. *****</t>
    </r>
    <r>
      <rPr>
        <b/>
        <sz val="12"/>
        <color theme="1"/>
        <rFont val="Arial"/>
        <family val="2"/>
      </rPr>
      <t>0637</t>
    </r>
  </si>
  <si>
    <t>January</t>
  </si>
  <si>
    <t>Beginning Balance</t>
  </si>
  <si>
    <t>Total Deposits Month</t>
  </si>
  <si>
    <t>Total Withdrawals  Month</t>
  </si>
  <si>
    <t>End of Month Balance</t>
  </si>
  <si>
    <t>Revenue</t>
  </si>
  <si>
    <t>Paypal</t>
  </si>
  <si>
    <t>Total Month's Deposits</t>
  </si>
  <si>
    <t>Card Storage</t>
  </si>
  <si>
    <t>Total Month's Withdrawals</t>
  </si>
  <si>
    <t>February</t>
  </si>
  <si>
    <t>ATM Cash Deposit</t>
  </si>
  <si>
    <t>Expenditures</t>
  </si>
  <si>
    <t>Ck # 1263 NPE</t>
  </si>
  <si>
    <t>Ck # 5016</t>
  </si>
  <si>
    <t>Ck # 1264 Proctor Exp</t>
  </si>
  <si>
    <t>Ck # 5017</t>
  </si>
  <si>
    <t>Ck # 1265 Jan ELAC</t>
  </si>
  <si>
    <t>Ck # 5018</t>
  </si>
  <si>
    <t>Ck # 1266 Dec ELAC</t>
  </si>
  <si>
    <t>Ck # 5019</t>
  </si>
  <si>
    <t>Ck # 1267 Mailing Exp</t>
  </si>
  <si>
    <t>Ck # 5020</t>
  </si>
  <si>
    <t>Ck # 5021</t>
  </si>
  <si>
    <t>Ck # 5022</t>
  </si>
  <si>
    <t>Ck # 5023</t>
  </si>
  <si>
    <t>Ck # 5024</t>
  </si>
  <si>
    <t>Ck # 5025</t>
  </si>
  <si>
    <t>Ck # 5026</t>
  </si>
  <si>
    <t>Card, Doubletree</t>
  </si>
  <si>
    <t>Total Exp. Month</t>
  </si>
  <si>
    <t>April</t>
  </si>
  <si>
    <t>Transfer Ck # 9750</t>
  </si>
  <si>
    <t>Deposit</t>
  </si>
  <si>
    <t>Ck # 5029</t>
  </si>
  <si>
    <t>Ck # 1272 Vol Lunch</t>
  </si>
  <si>
    <t>Ck # 5030</t>
  </si>
  <si>
    <t>Ck # 1273 Sunday Salon</t>
  </si>
  <si>
    <t>Ck # 1274 Postage (insurance)</t>
  </si>
  <si>
    <t>Online Transfer to 0637</t>
  </si>
  <si>
    <t>Ck # 1276 NPE</t>
  </si>
  <si>
    <t>Ck # 1277 NPE</t>
  </si>
  <si>
    <t>Mail Box</t>
  </si>
  <si>
    <t>Hollywood Bowl Tickets</t>
  </si>
  <si>
    <t>Picnic</t>
  </si>
  <si>
    <t>Mensa Phone</t>
  </si>
  <si>
    <t>Open Forum</t>
  </si>
  <si>
    <t>GREATER LOS ANGELES AREA MENSA</t>
  </si>
  <si>
    <t>March</t>
  </si>
  <si>
    <t>Ck # 1268 H. Bowl Tix</t>
  </si>
  <si>
    <t>Ck # 5028</t>
  </si>
  <si>
    <t>Ck # 1269 NPE</t>
  </si>
  <si>
    <t>Ck # 1270 Sunday  Salon</t>
  </si>
  <si>
    <t>Ck # 1271 Affinity Nonprofits</t>
  </si>
  <si>
    <t>Income/Expense Statement</t>
  </si>
  <si>
    <t>INCOME</t>
  </si>
  <si>
    <t>For the twelve months ended April 30, 2019</t>
  </si>
  <si>
    <t>EXPENSE</t>
  </si>
  <si>
    <t>Member Dues</t>
  </si>
  <si>
    <t>Newsletter</t>
  </si>
  <si>
    <t>Advertising</t>
  </si>
  <si>
    <t>Subscriptions</t>
  </si>
  <si>
    <t>Testing Fees</t>
  </si>
  <si>
    <t>Special Events</t>
  </si>
  <si>
    <t>Coastal</t>
  </si>
  <si>
    <t>SFV</t>
  </si>
  <si>
    <t>Hi-Desert</t>
  </si>
  <si>
    <t>Inland Empire</t>
  </si>
  <si>
    <t>Culture Quest</t>
  </si>
  <si>
    <t>Fund Raising</t>
  </si>
  <si>
    <t>Total  Income</t>
  </si>
  <si>
    <t>Printing</t>
  </si>
  <si>
    <t>Postage</t>
  </si>
  <si>
    <t>GLAAM Board Expenses</t>
  </si>
  <si>
    <t>DO Insurance</t>
  </si>
  <si>
    <t>Mid-City</t>
  </si>
  <si>
    <t>Other Expenses</t>
  </si>
  <si>
    <t>Dave Felt Scholarship</t>
  </si>
  <si>
    <t>Total Expense</t>
  </si>
  <si>
    <r>
      <t>Account No.  *****</t>
    </r>
    <r>
      <rPr>
        <b/>
        <sz val="12"/>
        <color theme="1"/>
        <rFont val="Arial"/>
        <family val="2"/>
      </rPr>
      <t>9750</t>
    </r>
  </si>
  <si>
    <t>#1221 Teen Game night</t>
  </si>
  <si>
    <t>#1222 Spring Picnic</t>
  </si>
  <si>
    <t>#1223 Vol Lunch Deposit</t>
  </si>
  <si>
    <t>#1224 Coastal Event</t>
  </si>
  <si>
    <t>#1225 NPE</t>
  </si>
  <si>
    <t>#1226 M. Wong Resent AP</t>
  </si>
  <si>
    <t># 1227 Donation Pilgram Towers</t>
  </si>
  <si>
    <t>#1228 UPS Exp</t>
  </si>
  <si>
    <t>Transfer to Acct 0637</t>
  </si>
  <si>
    <t>#1229 NPE</t>
  </si>
  <si>
    <t>#1230 USPS</t>
  </si>
  <si>
    <t>Card KFC</t>
  </si>
  <si>
    <t>Card extra Space (storage room)</t>
  </si>
  <si>
    <t>Card Extra space (storage Room)</t>
  </si>
  <si>
    <t>#1231 Coastal exp</t>
  </si>
  <si>
    <t>Card Storage Room</t>
  </si>
  <si>
    <t>#1232 NPE</t>
  </si>
  <si>
    <t>#1233 Holly bowl refund</t>
  </si>
  <si>
    <t>#1235 Holltbowl refund</t>
  </si>
  <si>
    <t>#1236 SFV BBQ</t>
  </si>
  <si>
    <t>#1237 ELAC</t>
  </si>
  <si>
    <t>#1238 Coastal</t>
  </si>
  <si>
    <t>#1239 NPE</t>
  </si>
  <si>
    <t>Bank Fee</t>
  </si>
  <si>
    <t>#1243 NPE</t>
  </si>
  <si>
    <t>#1244 Tax Filing</t>
  </si>
  <si>
    <t>#1245 NPE</t>
  </si>
  <si>
    <t>#1248 Testing Exp</t>
  </si>
  <si>
    <t>#1249 ELAC Picnic</t>
  </si>
  <si>
    <t>#1250 USPS</t>
  </si>
  <si>
    <t>#1251 Mensa phone (4 Mos)</t>
  </si>
  <si>
    <t>Transfer from Acct 0637</t>
  </si>
  <si>
    <t xml:space="preserve">Card KFC </t>
  </si>
  <si>
    <t>June</t>
  </si>
  <si>
    <t>July</t>
  </si>
  <si>
    <t>August</t>
  </si>
  <si>
    <t>September</t>
  </si>
  <si>
    <t>October</t>
  </si>
  <si>
    <t>November</t>
  </si>
  <si>
    <t>December</t>
  </si>
  <si>
    <t>Acct …09750</t>
  </si>
  <si>
    <t>FY 2018-19</t>
  </si>
  <si>
    <t>#1234 H Bowl Refund</t>
  </si>
  <si>
    <t>#1240 Mensa Scholarship</t>
  </si>
  <si>
    <t>#1241 NPE</t>
  </si>
  <si>
    <t>#1242 Coastal</t>
  </si>
  <si>
    <t>#1253 Coastal</t>
  </si>
  <si>
    <t>#1254 NPE</t>
  </si>
  <si>
    <t>#1255 ELAC</t>
  </si>
  <si>
    <t>#1256 Testing</t>
  </si>
  <si>
    <t>#1257 SFV Party</t>
  </si>
  <si>
    <t>#1258 Mail Box Rental</t>
  </si>
  <si>
    <t>#1259 SFV Party</t>
  </si>
  <si>
    <t>#1260 open Forum</t>
  </si>
  <si>
    <t>#1261 NPE</t>
  </si>
  <si>
    <t>#1262 Coastal</t>
  </si>
  <si>
    <t>#1247 RG lunch</t>
  </si>
  <si>
    <t>ELAC</t>
  </si>
  <si>
    <t>Transfer from Acct. 9750</t>
  </si>
  <si>
    <t xml:space="preserve">#5002 </t>
  </si>
  <si>
    <t>Card, Doubletree Hotel</t>
  </si>
  <si>
    <t>PayPal Transfer</t>
  </si>
  <si>
    <t>ATM Check Deposit</t>
  </si>
  <si>
    <t>Paypal transfer</t>
  </si>
  <si>
    <t>Transfer to Acct. 9750</t>
  </si>
  <si>
    <t>ATM check deposit</t>
  </si>
  <si>
    <t>D&amp;O Insurance (Affinity)</t>
  </si>
  <si>
    <t xml:space="preserve">Hollywood Bowl Tickets </t>
  </si>
  <si>
    <t>Income (Expense)</t>
  </si>
  <si>
    <t>Volunteer Luncheon</t>
  </si>
  <si>
    <t>Total Deposits &amp; Additions</t>
  </si>
  <si>
    <t>Total Income</t>
  </si>
  <si>
    <t>Statement of Financial Position</t>
  </si>
  <si>
    <t>Assets</t>
  </si>
  <si>
    <t>Cash</t>
  </si>
  <si>
    <t>Total Assets</t>
  </si>
  <si>
    <t>Liabilities</t>
  </si>
  <si>
    <t>RG Income (Expense)</t>
  </si>
  <si>
    <t>Total Assets less Liabilities</t>
  </si>
  <si>
    <t>Month deposits</t>
  </si>
  <si>
    <t>Increase (Decrease) in Acct</t>
  </si>
  <si>
    <t>Change during FY 2019</t>
  </si>
  <si>
    <t>Bank Balances</t>
  </si>
  <si>
    <t>Total</t>
  </si>
  <si>
    <t>Diff</t>
  </si>
  <si>
    <r>
      <t xml:space="preserve">Transfer </t>
    </r>
    <r>
      <rPr>
        <b/>
        <sz val="12"/>
        <color theme="1"/>
        <rFont val="Arial"/>
        <family val="2"/>
      </rPr>
      <t>from</t>
    </r>
    <r>
      <rPr>
        <sz val="12"/>
        <color theme="1"/>
        <rFont val="Arial"/>
        <family val="2"/>
      </rPr>
      <t xml:space="preserve"> Acct. 9750</t>
    </r>
  </si>
  <si>
    <t>Acct …0637</t>
  </si>
  <si>
    <t>April 30, 2019</t>
  </si>
  <si>
    <t>Hi Desert</t>
  </si>
  <si>
    <t>Income less Exoense</t>
  </si>
  <si>
    <t>I &amp; E State.</t>
  </si>
  <si>
    <t>Bank Bal. End of Statement</t>
  </si>
  <si>
    <t>Income Glaam &amp; RG</t>
  </si>
  <si>
    <t>Expense Glaam &amp; RG</t>
  </si>
  <si>
    <r>
      <t>Transfer</t>
    </r>
    <r>
      <rPr>
        <b/>
        <sz val="12"/>
        <color theme="1"/>
        <rFont val="Arial"/>
        <family val="2"/>
      </rPr>
      <t xml:space="preserve"> to </t>
    </r>
    <r>
      <rPr>
        <sz val="12"/>
        <color theme="1"/>
        <rFont val="Arial"/>
        <family val="2"/>
      </rPr>
      <t>Acct. 9750</t>
    </r>
  </si>
  <si>
    <t>Total RG Expense</t>
  </si>
  <si>
    <t>Increase (Decrease) during Yr.</t>
  </si>
  <si>
    <t>Ck # 1275 SFV Party</t>
  </si>
  <si>
    <t>0637</t>
  </si>
  <si>
    <t>WORK AREA</t>
  </si>
  <si>
    <t>Bank Bal. Start of Statement</t>
  </si>
  <si>
    <t>Sum of Months</t>
  </si>
  <si>
    <t>Difference</t>
  </si>
  <si>
    <t>Trans From RG Acct.</t>
  </si>
  <si>
    <t>Trans To RG acct.</t>
  </si>
  <si>
    <t>Monthly Deposits</t>
  </si>
  <si>
    <t>Monthly Withdrawls</t>
  </si>
  <si>
    <t>ACCT.    9750</t>
  </si>
  <si>
    <t>ACCT.   0637</t>
  </si>
  <si>
    <t>Sum of Monthly Deposits</t>
  </si>
  <si>
    <t>Sum of Monthly Withdrawls</t>
  </si>
  <si>
    <t>Net Trans from 9750 Acct.</t>
  </si>
  <si>
    <t>Trans From 9750 Acct.</t>
  </si>
  <si>
    <t>Net Trans From 0975 Acct.</t>
  </si>
  <si>
    <t>Bank Bal. End of State. 9750</t>
  </si>
  <si>
    <t>Bank Bal. End  of State. 0637</t>
  </si>
  <si>
    <t>Bank Bal.Beg of State. 9750</t>
  </si>
  <si>
    <t>Bank Bal.Breg  of State. 0637</t>
  </si>
  <si>
    <t>Apr 30. 2019</t>
  </si>
  <si>
    <t>Increase (Decrease) in Accts.</t>
  </si>
  <si>
    <t>Hollywood Bowl</t>
  </si>
  <si>
    <t>Net Gain/(Loss)</t>
  </si>
  <si>
    <t>General bank x9750</t>
  </si>
  <si>
    <t>RG bank x0637</t>
  </si>
  <si>
    <t>Hi-Desert credit union x8442</t>
  </si>
  <si>
    <t>PayPal</t>
  </si>
  <si>
    <t>Accounts Receivable</t>
  </si>
  <si>
    <t>Prepaid Expenses</t>
  </si>
  <si>
    <t>Outstanding Checks</t>
  </si>
  <si>
    <t>Accrued Income</t>
  </si>
  <si>
    <t>Accounts Payable</t>
  </si>
  <si>
    <t>Total Liabilities</t>
  </si>
  <si>
    <t>RG Operating Income</t>
  </si>
  <si>
    <t>RG Donations</t>
  </si>
  <si>
    <t>unnamed scholarship</t>
  </si>
  <si>
    <t>Area Activities</t>
  </si>
  <si>
    <t>Regional Gathering</t>
  </si>
  <si>
    <t>Scholarships</t>
  </si>
  <si>
    <t>RG2019</t>
  </si>
  <si>
    <t>RG2020</t>
  </si>
  <si>
    <t>Assets minus Liabilities</t>
  </si>
  <si>
    <t>transfer from RG account</t>
  </si>
  <si>
    <t>clearing Outstanding Checks</t>
  </si>
  <si>
    <t>o/s</t>
  </si>
  <si>
    <t>a/p</t>
  </si>
  <si>
    <t>clearing Accounts Payable</t>
  </si>
  <si>
    <t>storage</t>
  </si>
  <si>
    <t>transfer</t>
  </si>
  <si>
    <r>
      <t>Transfer</t>
    </r>
    <r>
      <rPr>
        <b/>
        <sz val="12"/>
        <color theme="1"/>
        <rFont val="Arial"/>
        <family val="2"/>
      </rPr>
      <t xml:space="preserve"> to</t>
    </r>
    <r>
      <rPr>
        <sz val="12"/>
        <color theme="1"/>
        <rFont val="Arial"/>
        <family val="2"/>
      </rPr>
      <t xml:space="preserve"> RG Acct. 0637</t>
    </r>
  </si>
  <si>
    <t>Months withdrawals</t>
  </si>
  <si>
    <t>clearing Accounts Receivable</t>
  </si>
  <si>
    <t>a/r</t>
  </si>
  <si>
    <t>aml</t>
  </si>
  <si>
    <t>amazon</t>
  </si>
  <si>
    <t>Newsletter Printing</t>
  </si>
  <si>
    <t>Newsletter Postage</t>
  </si>
  <si>
    <t>printing</t>
  </si>
  <si>
    <t>postage</t>
  </si>
  <si>
    <t>elac</t>
  </si>
  <si>
    <t>Storage</t>
  </si>
  <si>
    <t>coastal</t>
  </si>
  <si>
    <t>hb inc</t>
  </si>
  <si>
    <t>sfv</t>
  </si>
  <si>
    <t>Hollywood Bowl income</t>
  </si>
  <si>
    <t>Scholarship</t>
  </si>
  <si>
    <t>scholar</t>
  </si>
  <si>
    <t>bank</t>
  </si>
  <si>
    <t>Tax Reporting</t>
  </si>
  <si>
    <t>tax</t>
  </si>
  <si>
    <t>Testing</t>
  </si>
  <si>
    <t>test</t>
  </si>
  <si>
    <t>picnic</t>
  </si>
  <si>
    <t>phone</t>
  </si>
  <si>
    <t>FY 2018-19 Deposits</t>
  </si>
  <si>
    <t>FY 2018-19 Deductions</t>
  </si>
  <si>
    <t>Trans from Acct x0637</t>
  </si>
  <si>
    <t>mail</t>
  </si>
  <si>
    <t>#1246 S. Smith Postage</t>
  </si>
  <si>
    <t>open</t>
  </si>
  <si>
    <t>rg</t>
  </si>
  <si>
    <t>print</t>
  </si>
  <si>
    <t>hb exp</t>
  </si>
  <si>
    <t>coast</t>
  </si>
  <si>
    <t>do</t>
  </si>
  <si>
    <t>Total FY 2018-19 Withdrawals</t>
  </si>
  <si>
    <t>vol</t>
  </si>
  <si>
    <t>PayPal transfer</t>
  </si>
  <si>
    <t>#5014 - Jerilyn - raffle</t>
  </si>
  <si>
    <t>#5011 - M Wong - reimb</t>
  </si>
  <si>
    <t>transfer to general acct</t>
  </si>
  <si>
    <t>Total withdrawals</t>
  </si>
  <si>
    <t>DoubleTree Hotel - RG2019</t>
  </si>
  <si>
    <t>(2nd deposit for RG2019)</t>
  </si>
  <si>
    <t>rg inc</t>
  </si>
  <si>
    <t>ATM Ck Dep - A/R clear</t>
  </si>
  <si>
    <t>ATM Ck Dep - RG2019</t>
  </si>
  <si>
    <t>ATM check deposit - RG2019</t>
  </si>
  <si>
    <t>#5015 - committee disc</t>
  </si>
  <si>
    <t>Paypal Transfer</t>
  </si>
  <si>
    <t>madeline - rg2019 exp</t>
  </si>
  <si>
    <t>committee discount</t>
  </si>
  <si>
    <t>Commitee Discounts (income)</t>
  </si>
  <si>
    <t>reptile - rg2019 exp</t>
  </si>
  <si>
    <t>alma - rg2019 exp</t>
  </si>
  <si>
    <t>david - rg2019 exp</t>
  </si>
  <si>
    <t>desiree - rg2019 exp</t>
  </si>
  <si>
    <t>nikki s - rg2019 exp</t>
  </si>
  <si>
    <t>thierrion - rg2019 exp</t>
  </si>
  <si>
    <t>load-out lunch</t>
  </si>
  <si>
    <t>Card, Think Cafe</t>
  </si>
  <si>
    <t>Think Cafe</t>
  </si>
  <si>
    <t>rg2019 exp</t>
  </si>
  <si>
    <t>Card, El Pollo Loco</t>
  </si>
  <si>
    <t>El Pollo Loco</t>
  </si>
  <si>
    <t>rg2019 inc</t>
  </si>
  <si>
    <t>rg2019 donation</t>
  </si>
  <si>
    <t>RG2019 Donation</t>
  </si>
  <si>
    <t>m wong - rg2019 exp</t>
  </si>
  <si>
    <t>rg2019</t>
  </si>
  <si>
    <t>RG2020 deposit</t>
  </si>
  <si>
    <t>Ck # 5030 - RG2020 deposit</t>
  </si>
  <si>
    <t>RG2019 expense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</si>
</sst>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/d/yy;@"/>
    <numFmt numFmtId="165" formatCode="m/d;@"/>
    <numFmt numFmtId="166" formatCode="[$-409]d\-mmm;@"/>
    <numFmt numFmtId="167" formatCode="mm/dd/yy;@"/>
    <numFmt numFmtId="168" formatCode="&quot;$&quot;#,##0.00"/>
    <numFmt numFmtId="169" formatCode="[$-409]mmmm\ d\,\ yyyy;@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color rgb="FFFF0000"/>
      <name val="Arial"/>
      <family val="2"/>
    </font>
    <font>
      <u/>
      <sz val="12"/>
      <color theme="1"/>
      <name val="Arial"/>
      <family val="2"/>
    </font>
    <font>
      <sz val="9"/>
      <color rgb="FF5B5BF3"/>
      <name val="Arial"/>
      <family val="2"/>
    </font>
    <font>
      <sz val="8"/>
      <color rgb="FF0070C0"/>
      <name val="Arial"/>
      <family val="2"/>
    </font>
    <font>
      <b/>
      <u/>
      <sz val="12"/>
      <color theme="1"/>
      <name val="Arial"/>
      <family val="2"/>
    </font>
    <font>
      <sz val="12"/>
      <color theme="1"/>
      <name val="Calibri"/>
      <family val="2"/>
      <scheme val="minor"/>
    </font>
    <font>
      <u val="singleAccounting"/>
      <sz val="12"/>
      <color theme="1"/>
      <name val="Arial"/>
      <family val="2"/>
    </font>
    <font>
      <sz val="8"/>
      <color theme="1"/>
      <name val="Arial"/>
      <family val="2"/>
    </font>
    <font>
      <sz val="8"/>
      <color rgb="FF00B050"/>
      <name val="Arial"/>
      <family val="2"/>
    </font>
    <font>
      <sz val="8"/>
      <color rgb="FF92D050"/>
      <name val="Arial"/>
      <family val="2"/>
    </font>
    <font>
      <sz val="8"/>
      <name val="Calibri"/>
      <family val="2"/>
      <scheme val="minor"/>
    </font>
    <font>
      <sz val="12"/>
      <name val="Arial"/>
      <family val="2"/>
    </font>
    <font>
      <sz val="9"/>
      <color theme="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2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3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3" fillId="2" borderId="0" xfId="0" applyFont="1" applyFill="1"/>
    <xf numFmtId="44" fontId="3" fillId="0" borderId="1" xfId="0" applyNumberFormat="1" applyFont="1" applyBorder="1"/>
    <xf numFmtId="44" fontId="3" fillId="3" borderId="0" xfId="0" applyNumberFormat="1" applyFont="1" applyFill="1"/>
    <xf numFmtId="44" fontId="3" fillId="0" borderId="0" xfId="0" applyNumberFormat="1" applyFont="1"/>
    <xf numFmtId="0" fontId="6" fillId="0" borderId="0" xfId="0" applyFont="1"/>
    <xf numFmtId="0" fontId="7" fillId="0" borderId="0" xfId="0" applyFont="1"/>
    <xf numFmtId="0" fontId="8" fillId="3" borderId="0" xfId="0" applyFont="1" applyFill="1" applyAlignment="1">
      <alignment horizontal="center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164" fontId="3" fillId="0" borderId="0" xfId="0" applyNumberFormat="1" applyFont="1"/>
    <xf numFmtId="44" fontId="3" fillId="0" borderId="0" xfId="1" applyFont="1" applyBorder="1"/>
    <xf numFmtId="44" fontId="3" fillId="0" borderId="0" xfId="1" applyFont="1"/>
    <xf numFmtId="1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9" fillId="0" borderId="0" xfId="0" applyFont="1"/>
    <xf numFmtId="44" fontId="0" fillId="0" borderId="0" xfId="1" applyFont="1"/>
    <xf numFmtId="0" fontId="3" fillId="0" borderId="0" xfId="0" applyFont="1" applyAlignment="1">
      <alignment horizontal="left" wrapText="1"/>
    </xf>
    <xf numFmtId="165" fontId="3" fillId="0" borderId="0" xfId="0" applyNumberFormat="1" applyFont="1" applyAlignment="1">
      <alignment horizontal="center"/>
    </xf>
    <xf numFmtId="44" fontId="10" fillId="0" borderId="0" xfId="1" applyFont="1" applyAlignment="1">
      <alignment horizontal="center"/>
    </xf>
    <xf numFmtId="0" fontId="5" fillId="0" borderId="0" xfId="0" applyFont="1" applyAlignment="1">
      <alignment horizontal="left"/>
    </xf>
    <xf numFmtId="166" fontId="5" fillId="0" borderId="0" xfId="0" applyNumberFormat="1" applyFont="1" applyAlignment="1">
      <alignment horizontal="center"/>
    </xf>
    <xf numFmtId="44" fontId="2" fillId="0" borderId="0" xfId="1" applyFont="1"/>
    <xf numFmtId="0" fontId="8" fillId="0" borderId="0" xfId="0" applyFont="1" applyAlignment="1">
      <alignment horizontal="center"/>
    </xf>
    <xf numFmtId="16" fontId="3" fillId="0" borderId="0" xfId="0" applyNumberFormat="1" applyFont="1" applyAlignment="1">
      <alignment horizontal="left"/>
    </xf>
    <xf numFmtId="44" fontId="3" fillId="0" borderId="2" xfId="1" applyFont="1" applyBorder="1"/>
    <xf numFmtId="0" fontId="3" fillId="2" borderId="0" xfId="0" applyFont="1" applyFill="1" applyAlignment="1">
      <alignment wrapText="1"/>
    </xf>
    <xf numFmtId="44" fontId="10" fillId="2" borderId="0" xfId="1" applyFont="1" applyFill="1" applyAlignment="1">
      <alignment horizontal="center"/>
    </xf>
    <xf numFmtId="14" fontId="5" fillId="0" borderId="0" xfId="0" applyNumberFormat="1" applyFont="1" applyAlignment="1">
      <alignment horizontal="center"/>
    </xf>
    <xf numFmtId="44" fontId="2" fillId="2" borderId="0" xfId="1" applyFont="1" applyFill="1"/>
    <xf numFmtId="44" fontId="3" fillId="2" borderId="0" xfId="1" applyFont="1" applyFill="1"/>
    <xf numFmtId="44" fontId="3" fillId="2" borderId="0" xfId="0" applyNumberFormat="1" applyFont="1" applyFill="1"/>
    <xf numFmtId="44" fontId="3" fillId="2" borderId="0" xfId="1" applyFont="1" applyFill="1" applyBorder="1"/>
    <xf numFmtId="14" fontId="3" fillId="0" borderId="0" xfId="0" applyNumberFormat="1" applyFont="1" applyAlignment="1">
      <alignment horizontal="center"/>
    </xf>
    <xf numFmtId="16" fontId="3" fillId="0" borderId="0" xfId="0" applyNumberFormat="1" applyFont="1"/>
    <xf numFmtId="166" fontId="3" fillId="0" borderId="0" xfId="0" applyNumberFormat="1" applyFont="1" applyAlignment="1">
      <alignment horizontal="center"/>
    </xf>
    <xf numFmtId="167" fontId="3" fillId="0" borderId="0" xfId="0" applyNumberFormat="1" applyFont="1" applyAlignment="1">
      <alignment horizontal="center"/>
    </xf>
    <xf numFmtId="0" fontId="8" fillId="0" borderId="0" xfId="0" applyFont="1" applyAlignment="1">
      <alignment horizontal="left"/>
    </xf>
    <xf numFmtId="44" fontId="3" fillId="0" borderId="0" xfId="1" applyFont="1" applyFill="1"/>
    <xf numFmtId="166" fontId="3" fillId="0" borderId="0" xfId="0" applyNumberFormat="1" applyFont="1"/>
    <xf numFmtId="44" fontId="11" fillId="0" borderId="0" xfId="1" applyFont="1"/>
    <xf numFmtId="44" fontId="12" fillId="0" borderId="0" xfId="1" applyFont="1"/>
    <xf numFmtId="0" fontId="5" fillId="0" borderId="0" xfId="0" applyFont="1"/>
    <xf numFmtId="44" fontId="13" fillId="0" borderId="0" xfId="1" applyFont="1"/>
    <xf numFmtId="44" fontId="3" fillId="0" borderId="0" xfId="0" applyNumberFormat="1" applyFont="1" applyAlignment="1">
      <alignment horizontal="left"/>
    </xf>
    <xf numFmtId="44" fontId="3" fillId="0" borderId="2" xfId="0" applyNumberFormat="1" applyFont="1" applyBorder="1"/>
    <xf numFmtId="44" fontId="3" fillId="0" borderId="1" xfId="1" applyFont="1" applyBorder="1"/>
    <xf numFmtId="44" fontId="3" fillId="0" borderId="0" xfId="1" applyFont="1" applyFill="1" applyBorder="1"/>
    <xf numFmtId="44" fontId="10" fillId="0" borderId="0" xfId="1" applyFont="1" applyFill="1" applyBorder="1" applyAlignment="1">
      <alignment horizontal="center"/>
    </xf>
    <xf numFmtId="44" fontId="2" fillId="0" borderId="0" xfId="1" applyFont="1" applyFill="1" applyBorder="1"/>
    <xf numFmtId="44" fontId="3" fillId="0" borderId="0" xfId="1" applyFont="1" applyFill="1" applyBorder="1" applyAlignment="1">
      <alignment horizontal="center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left" indent="1"/>
    </xf>
    <xf numFmtId="0" fontId="2" fillId="0" borderId="0" xfId="0" applyFont="1" applyAlignment="1">
      <alignment horizontal="left"/>
    </xf>
    <xf numFmtId="16" fontId="2" fillId="0" borderId="0" xfId="0" applyNumberFormat="1" applyFont="1" applyAlignment="1">
      <alignment horizontal="left"/>
    </xf>
    <xf numFmtId="16" fontId="3" fillId="0" borderId="0" xfId="0" applyNumberFormat="1" applyFont="1" applyAlignment="1">
      <alignment horizontal="left" indent="1"/>
    </xf>
    <xf numFmtId="44" fontId="3" fillId="0" borderId="0" xfId="1" applyFont="1" applyFill="1" applyBorder="1" applyAlignment="1">
      <alignment horizontal="left" indent="1"/>
    </xf>
    <xf numFmtId="44" fontId="3" fillId="0" borderId="0" xfId="0" applyNumberFormat="1" applyFont="1" applyAlignment="1">
      <alignment horizontal="left" indent="1"/>
    </xf>
    <xf numFmtId="44" fontId="2" fillId="0" borderId="2" xfId="1" applyFont="1" applyBorder="1"/>
    <xf numFmtId="44" fontId="15" fillId="0" borderId="0" xfId="1" applyFont="1"/>
    <xf numFmtId="44" fontId="16" fillId="0" borderId="0" xfId="1" applyFont="1"/>
    <xf numFmtId="44" fontId="3" fillId="0" borderId="2" xfId="0" applyNumberFormat="1" applyFont="1" applyBorder="1" applyAlignment="1">
      <alignment horizontal="left"/>
    </xf>
    <xf numFmtId="44" fontId="3" fillId="0" borderId="2" xfId="1" applyFont="1" applyFill="1" applyBorder="1" applyAlignment="1">
      <alignment horizontal="center"/>
    </xf>
    <xf numFmtId="44" fontId="3" fillId="0" borderId="2" xfId="1" applyFont="1" applyFill="1" applyBorder="1"/>
    <xf numFmtId="0" fontId="3" fillId="0" borderId="0" xfId="1" applyNumberFormat="1" applyFont="1" applyFill="1" applyBorder="1" applyAlignment="1">
      <alignment horizontal="left" indent="1"/>
    </xf>
    <xf numFmtId="0" fontId="8" fillId="2" borderId="0" xfId="0" applyFont="1" applyFill="1" applyAlignment="1">
      <alignment horizontal="center"/>
    </xf>
    <xf numFmtId="16" fontId="3" fillId="2" borderId="0" xfId="0" applyNumberFormat="1" applyFont="1" applyFill="1" applyAlignment="1">
      <alignment horizontal="left"/>
    </xf>
    <xf numFmtId="0" fontId="3" fillId="2" borderId="0" xfId="0" applyFont="1" applyFill="1" applyAlignment="1">
      <alignment horizontal="left"/>
    </xf>
    <xf numFmtId="44" fontId="2" fillId="0" borderId="2" xfId="0" applyNumberFormat="1" applyFont="1" applyBorder="1" applyAlignment="1">
      <alignment horizontal="left"/>
    </xf>
    <xf numFmtId="44" fontId="2" fillId="0" borderId="2" xfId="0" applyNumberFormat="1" applyFont="1" applyBorder="1"/>
    <xf numFmtId="44" fontId="2" fillId="0" borderId="0" xfId="0" applyNumberFormat="1" applyFont="1"/>
    <xf numFmtId="49" fontId="3" fillId="0" borderId="0" xfId="0" applyNumberFormat="1" applyFont="1" applyAlignment="1">
      <alignment horizontal="left"/>
    </xf>
    <xf numFmtId="168" fontId="3" fillId="0" borderId="0" xfId="1" applyNumberFormat="1" applyFont="1" applyBorder="1"/>
    <xf numFmtId="49" fontId="3" fillId="0" borderId="0" xfId="0" applyNumberFormat="1" applyFont="1"/>
    <xf numFmtId="169" fontId="3" fillId="0" borderId="0" xfId="0" applyNumberFormat="1" applyFont="1" applyAlignment="1">
      <alignment horizontal="left"/>
    </xf>
    <xf numFmtId="8" fontId="3" fillId="0" borderId="0" xfId="0" applyNumberFormat="1" applyFont="1"/>
    <xf numFmtId="8" fontId="3" fillId="0" borderId="2" xfId="0" applyNumberFormat="1" applyFont="1" applyBorder="1"/>
    <xf numFmtId="8" fontId="3" fillId="0" borderId="0" xfId="1" applyNumberFormat="1" applyFont="1"/>
    <xf numFmtId="8" fontId="3" fillId="0" borderId="2" xfId="1" applyNumberFormat="1" applyFont="1" applyBorder="1"/>
    <xf numFmtId="8" fontId="3" fillId="0" borderId="0" xfId="1" applyNumberFormat="1" applyFont="1" applyBorder="1"/>
    <xf numFmtId="8" fontId="3" fillId="0" borderId="0" xfId="0" applyNumberFormat="1" applyFont="1" applyAlignment="1">
      <alignment horizontal="right"/>
    </xf>
    <xf numFmtId="8" fontId="3" fillId="0" borderId="2" xfId="0" applyNumberFormat="1" applyFont="1" applyBorder="1" applyAlignment="1">
      <alignment horizontal="right"/>
    </xf>
    <xf numFmtId="44" fontId="3" fillId="4" borderId="0" xfId="0" applyNumberFormat="1" applyFont="1" applyFill="1"/>
    <xf numFmtId="44" fontId="3" fillId="4" borderId="0" xfId="1" applyFont="1" applyFill="1"/>
    <xf numFmtId="0" fontId="2" fillId="2" borderId="0" xfId="0" applyFont="1" applyFill="1" applyAlignment="1">
      <alignment horizontal="center"/>
    </xf>
    <xf numFmtId="49" fontId="2" fillId="0" borderId="0" xfId="0" applyNumberFormat="1" applyFont="1" applyAlignment="1">
      <alignment horizontal="center"/>
    </xf>
    <xf numFmtId="0" fontId="3" fillId="5" borderId="0" xfId="0" applyFont="1" applyFill="1"/>
    <xf numFmtId="44" fontId="3" fillId="4" borderId="0" xfId="0" applyNumberFormat="1" applyFont="1" applyFill="1" applyAlignment="1">
      <alignment horizontal="left"/>
    </xf>
    <xf numFmtId="0" fontId="5" fillId="5" borderId="0" xfId="0" applyFont="1" applyFill="1" applyAlignment="1">
      <alignment horizontal="center"/>
    </xf>
    <xf numFmtId="168" fontId="3" fillId="0" borderId="0" xfId="0" applyNumberFormat="1" applyFont="1"/>
    <xf numFmtId="0" fontId="3" fillId="2" borderId="0" xfId="0" applyFont="1" applyFill="1" applyAlignment="1">
      <alignment horizontal="center"/>
    </xf>
    <xf numFmtId="44" fontId="10" fillId="0" borderId="0" xfId="0" applyNumberFormat="1" applyFont="1" applyAlignment="1">
      <alignment horizontal="center"/>
    </xf>
    <xf numFmtId="166" fontId="3" fillId="4" borderId="0" xfId="0" applyNumberFormat="1" applyFont="1" applyFill="1" applyAlignment="1">
      <alignment horizontal="center"/>
    </xf>
    <xf numFmtId="168" fontId="3" fillId="4" borderId="0" xfId="1" applyNumberFormat="1" applyFont="1" applyFill="1"/>
    <xf numFmtId="49" fontId="5" fillId="0" borderId="0" xfId="0" applyNumberFormat="1" applyFont="1" applyAlignment="1">
      <alignment horizontal="center"/>
    </xf>
    <xf numFmtId="0" fontId="3" fillId="6" borderId="0" xfId="0" applyFont="1" applyFill="1"/>
    <xf numFmtId="44" fontId="3" fillId="6" borderId="0" xfId="1" applyFont="1" applyFill="1"/>
    <xf numFmtId="8" fontId="3" fillId="2" borderId="0" xfId="0" applyNumberFormat="1" applyFont="1" applyFill="1"/>
    <xf numFmtId="8" fontId="3" fillId="0" borderId="0" xfId="1" applyNumberFormat="1" applyFont="1" applyFill="1"/>
    <xf numFmtId="8" fontId="2" fillId="0" borderId="0" xfId="0" applyNumberFormat="1" applyFont="1" applyAlignment="1">
      <alignment horizontal="right"/>
    </xf>
    <xf numFmtId="8" fontId="2" fillId="0" borderId="0" xfId="0" applyNumberFormat="1" applyFont="1"/>
    <xf numFmtId="40" fontId="3" fillId="0" borderId="0" xfId="0" applyNumberFormat="1" applyFont="1"/>
    <xf numFmtId="40" fontId="3" fillId="0" borderId="0" xfId="1" applyNumberFormat="1" applyFont="1"/>
    <xf numFmtId="44" fontId="0" fillId="0" borderId="0" xfId="0" applyNumberFormat="1"/>
    <xf numFmtId="8" fontId="2" fillId="0" borderId="0" xfId="1" applyNumberFormat="1" applyFont="1"/>
    <xf numFmtId="40" fontId="3" fillId="0" borderId="2" xfId="0" applyNumberFormat="1" applyFont="1" applyBorder="1"/>
    <xf numFmtId="8" fontId="2" fillId="0" borderId="2" xfId="0" applyNumberFormat="1" applyFont="1" applyBorder="1"/>
    <xf numFmtId="40" fontId="2" fillId="0" borderId="0" xfId="0" applyNumberFormat="1" applyFont="1"/>
    <xf numFmtId="8" fontId="3" fillId="0" borderId="1" xfId="0" applyNumberFormat="1" applyFont="1" applyBorder="1"/>
    <xf numFmtId="0" fontId="3" fillId="0" borderId="0" xfId="0" applyFont="1" applyAlignment="1">
      <alignment horizontal="right"/>
    </xf>
    <xf numFmtId="169" fontId="3" fillId="0" borderId="0" xfId="0" applyNumberFormat="1" applyFont="1"/>
    <xf numFmtId="8" fontId="3" fillId="0" borderId="3" xfId="1" applyNumberFormat="1" applyFont="1" applyFill="1" applyBorder="1" applyAlignment="1">
      <alignment horizontal="center"/>
    </xf>
    <xf numFmtId="8" fontId="3" fillId="0" borderId="0" xfId="1" applyNumberFormat="1" applyFont="1" applyFill="1" applyBorder="1"/>
    <xf numFmtId="0" fontId="3" fillId="0" borderId="0" xfId="0" quotePrefix="1" applyFont="1" applyAlignment="1">
      <alignment horizontal="left" indent="1"/>
    </xf>
    <xf numFmtId="43" fontId="3" fillId="0" borderId="0" xfId="2" applyFont="1"/>
    <xf numFmtId="0" fontId="3" fillId="0" borderId="0" xfId="0" quotePrefix="1" applyFont="1" applyAlignment="1">
      <alignment horizontal="left"/>
    </xf>
    <xf numFmtId="43" fontId="3" fillId="0" borderId="0" xfId="0" applyNumberFormat="1" applyFont="1"/>
    <xf numFmtId="44" fontId="3" fillId="0" borderId="0" xfId="1" applyFont="1" applyFill="1" applyBorder="1" applyAlignment="1">
      <alignment horizontal="center"/>
    </xf>
    <xf numFmtId="44" fontId="19" fillId="0" borderId="0" xfId="1" applyFont="1"/>
    <xf numFmtId="44" fontId="3" fillId="0" borderId="0" xfId="1" applyFont="1" applyFill="1" applyBorder="1" applyAlignment="1">
      <alignment horizontal="center"/>
    </xf>
    <xf numFmtId="44" fontId="3" fillId="0" borderId="0" xfId="1" applyNumberFormat="1" applyFont="1" applyBorder="1"/>
    <xf numFmtId="44" fontId="2" fillId="0" borderId="0" xfId="1" quotePrefix="1" applyFont="1" applyFill="1" applyBorder="1" applyAlignment="1">
      <alignment horizontal="left"/>
    </xf>
    <xf numFmtId="0" fontId="2" fillId="0" borderId="0" xfId="0" quotePrefix="1" applyFont="1" applyAlignment="1">
      <alignment horizontal="left"/>
    </xf>
    <xf numFmtId="44" fontId="3" fillId="0" borderId="0" xfId="1" applyNumberFormat="1" applyFont="1" applyFill="1" applyBorder="1" applyAlignment="1">
      <alignment horizontal="center"/>
    </xf>
    <xf numFmtId="44" fontId="3" fillId="0" borderId="0" xfId="1" quotePrefix="1" applyFont="1" applyBorder="1" applyAlignment="1">
      <alignment horizontal="left"/>
    </xf>
    <xf numFmtId="0" fontId="3" fillId="0" borderId="0" xfId="0" quotePrefix="1" applyFont="1" applyAlignment="1">
      <alignment horizontal="left" wrapText="1"/>
    </xf>
    <xf numFmtId="0" fontId="2" fillId="0" borderId="0" xfId="0" applyFont="1" applyAlignment="1">
      <alignment horizontal="center" wrapText="1"/>
    </xf>
    <xf numFmtId="49" fontId="2" fillId="0" borderId="0" xfId="0" applyNumberFormat="1" applyFont="1" applyAlignment="1">
      <alignment horizontal="center" wrapText="1"/>
    </xf>
    <xf numFmtId="0" fontId="3" fillId="0" borderId="0" xfId="0" applyFont="1" applyAlignment="1">
      <alignment horizontal="center"/>
    </xf>
    <xf numFmtId="44" fontId="3" fillId="0" borderId="0" xfId="1" applyFont="1" applyFill="1" applyBorder="1" applyAlignment="1">
      <alignment horizontal="center"/>
    </xf>
    <xf numFmtId="16" fontId="3" fillId="0" borderId="0" xfId="0" quotePrefix="1" applyNumberFormat="1" applyFont="1" applyAlignment="1">
      <alignment horizontal="left"/>
    </xf>
    <xf numFmtId="44" fontId="3" fillId="0" borderId="0" xfId="1" quotePrefix="1" applyFont="1" applyFill="1" applyBorder="1" applyAlignment="1">
      <alignment horizontal="left" indent="1"/>
    </xf>
    <xf numFmtId="44" fontId="3" fillId="0" borderId="0" xfId="1" applyNumberFormat="1" applyFont="1"/>
    <xf numFmtId="0" fontId="0" fillId="0" borderId="0" xfId="0" quotePrefix="1" applyAlignment="1">
      <alignment horizontal="left"/>
    </xf>
  </cellXfs>
  <cellStyles count="3">
    <cellStyle name="Comma" xfId="2" builtinId="3"/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26" Type="http://schemas.microsoft.com/office/2017/10/relationships/person" Target="persons/person3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34" Type="http://schemas.microsoft.com/office/2017/10/relationships/person" Target="persons/person6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33" Type="http://schemas.microsoft.com/office/2017/10/relationships/person" Target="persons/person4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29" Type="http://schemas.microsoft.com/office/2017/10/relationships/person" Target="persons/person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32" Type="http://schemas.microsoft.com/office/2017/10/relationships/person" Target="persons/person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36" Type="http://schemas.microsoft.com/office/2017/10/relationships/person" Target="persons/person7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31" Type="http://schemas.microsoft.com/office/2017/10/relationships/person" Target="persons/person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Relationship Id="rId35" Type="http://schemas.microsoft.com/office/2017/10/relationships/person" Target="persons/person.xml"/><Relationship Id="rId30" Type="http://schemas.microsoft.com/office/2017/10/relationships/person" Target="persons/person5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on-dell/Downloads/Glaam%20CY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laam CY 2019 YTD"/>
      <sheetName val="Dec 2018"/>
      <sheetName val="Jan 2019"/>
      <sheetName val="Feb"/>
      <sheetName val="Mar"/>
      <sheetName val="Apr"/>
      <sheetName val="May"/>
      <sheetName val="Jun"/>
      <sheetName val="Jul"/>
      <sheetName val="Aug"/>
      <sheetName val="Sep"/>
      <sheetName val="Oct"/>
      <sheetName val="Nov"/>
      <sheetName val="Dec"/>
      <sheetName val="Jan 2020"/>
      <sheetName val="Deposits &amp;Withdrawals"/>
      <sheetName val="STATEMENT of ACTIVITIES"/>
      <sheetName val="RG D&amp;W"/>
      <sheetName val="RG-P&amp;L"/>
    </sheetNames>
    <sheetDataSet>
      <sheetData sheetId="0"/>
      <sheetData sheetId="1">
        <row r="9">
          <cell r="C9">
            <v>1667.45</v>
          </cell>
        </row>
        <row r="15">
          <cell r="C15">
            <v>28.88</v>
          </cell>
        </row>
      </sheetData>
      <sheetData sheetId="2">
        <row r="3">
          <cell r="C3">
            <v>24827.360000000001</v>
          </cell>
          <cell r="H3">
            <v>9248.35</v>
          </cell>
        </row>
        <row r="5">
          <cell r="C5">
            <v>3383.95</v>
          </cell>
          <cell r="H5">
            <v>1626.15</v>
          </cell>
        </row>
        <row r="7">
          <cell r="C7">
            <v>1139.08</v>
          </cell>
          <cell r="H7">
            <v>0</v>
          </cell>
        </row>
        <row r="9">
          <cell r="C9">
            <v>27072.230000000003</v>
          </cell>
          <cell r="H9">
            <v>10874.5</v>
          </cell>
        </row>
      </sheetData>
      <sheetData sheetId="3">
        <row r="3">
          <cell r="C3">
            <v>27072.23</v>
          </cell>
          <cell r="H3">
            <v>10874.5</v>
          </cell>
        </row>
        <row r="5">
          <cell r="C5">
            <v>1765.95</v>
          </cell>
          <cell r="H5">
            <v>5898.95</v>
          </cell>
        </row>
        <row r="7">
          <cell r="C7">
            <v>2076.56</v>
          </cell>
          <cell r="H7">
            <v>12171.57</v>
          </cell>
        </row>
        <row r="9">
          <cell r="C9">
            <v>26761.62</v>
          </cell>
          <cell r="H9">
            <v>4601.880000000001</v>
          </cell>
        </row>
      </sheetData>
      <sheetData sheetId="4">
        <row r="3">
          <cell r="C3">
            <v>26761.62</v>
          </cell>
          <cell r="H3">
            <v>4601.88</v>
          </cell>
        </row>
        <row r="5">
          <cell r="C5">
            <v>1781.8</v>
          </cell>
          <cell r="H5">
            <v>5745.57</v>
          </cell>
        </row>
        <row r="7">
          <cell r="C7">
            <v>3489</v>
          </cell>
          <cell r="H7">
            <v>4788.3599999999997</v>
          </cell>
        </row>
        <row r="9">
          <cell r="C9">
            <v>25054.42</v>
          </cell>
          <cell r="H9">
            <v>5559.0900000000011</v>
          </cell>
        </row>
      </sheetData>
      <sheetData sheetId="5">
        <row r="3">
          <cell r="C3">
            <v>25054.42</v>
          </cell>
          <cell r="H3">
            <v>5559.09</v>
          </cell>
        </row>
        <row r="5">
          <cell r="C5">
            <v>252.05</v>
          </cell>
          <cell r="H5">
            <v>246.8</v>
          </cell>
        </row>
        <row r="7">
          <cell r="C7">
            <v>1431.35</v>
          </cell>
          <cell r="H7">
            <v>2973.95</v>
          </cell>
        </row>
        <row r="9">
          <cell r="C9">
            <v>23875.119999999999</v>
          </cell>
          <cell r="H9">
            <v>2831.9400000000005</v>
          </cell>
        </row>
      </sheetData>
      <sheetData sheetId="6">
        <row r="3">
          <cell r="C3">
            <v>23875.119999999999</v>
          </cell>
          <cell r="H3">
            <v>2831.94</v>
          </cell>
        </row>
        <row r="5">
          <cell r="C5">
            <v>3399.3</v>
          </cell>
          <cell r="H5">
            <v>0</v>
          </cell>
        </row>
        <row r="7">
          <cell r="C7">
            <v>2120.4300000000003</v>
          </cell>
          <cell r="H7">
            <v>65.790000000000006</v>
          </cell>
        </row>
        <row r="9">
          <cell r="C9">
            <v>25153.989999999998</v>
          </cell>
          <cell r="H9">
            <v>2766.15</v>
          </cell>
        </row>
      </sheetData>
      <sheetData sheetId="7">
        <row r="3">
          <cell r="C3">
            <v>25153.99</v>
          </cell>
          <cell r="H3">
            <v>2766.15</v>
          </cell>
        </row>
        <row r="5">
          <cell r="C5">
            <v>35.340000000000003</v>
          </cell>
          <cell r="H5">
            <v>0</v>
          </cell>
        </row>
        <row r="7">
          <cell r="C7">
            <v>1948.02</v>
          </cell>
          <cell r="H7">
            <v>0</v>
          </cell>
        </row>
        <row r="9">
          <cell r="C9">
            <v>23241.31</v>
          </cell>
          <cell r="H9">
            <v>2766.15</v>
          </cell>
        </row>
      </sheetData>
      <sheetData sheetId="8">
        <row r="3">
          <cell r="C3">
            <v>23241.31</v>
          </cell>
          <cell r="H3">
            <v>2766.15</v>
          </cell>
        </row>
        <row r="5">
          <cell r="C5">
            <v>1682.7</v>
          </cell>
          <cell r="H5">
            <v>0</v>
          </cell>
        </row>
        <row r="7">
          <cell r="C7">
            <v>146</v>
          </cell>
          <cell r="H7">
            <v>0</v>
          </cell>
        </row>
        <row r="9">
          <cell r="C9">
            <v>24778.010000000002</v>
          </cell>
          <cell r="H9">
            <v>2766.15</v>
          </cell>
        </row>
      </sheetData>
      <sheetData sheetId="9">
        <row r="3">
          <cell r="C3">
            <v>24778.01</v>
          </cell>
          <cell r="H3">
            <v>2766.15</v>
          </cell>
        </row>
        <row r="5">
          <cell r="C5">
            <v>3356.55</v>
          </cell>
          <cell r="H5">
            <v>8551</v>
          </cell>
        </row>
        <row r="7">
          <cell r="C7">
            <v>1707.49</v>
          </cell>
          <cell r="H7">
            <v>0</v>
          </cell>
        </row>
        <row r="9">
          <cell r="C9">
            <v>26427.069999999996</v>
          </cell>
          <cell r="H9">
            <v>11317.15</v>
          </cell>
        </row>
      </sheetData>
      <sheetData sheetId="10">
        <row r="3">
          <cell r="C3">
            <v>26427.07</v>
          </cell>
          <cell r="H3">
            <v>11317.15</v>
          </cell>
        </row>
        <row r="5">
          <cell r="C5">
            <v>0</v>
          </cell>
          <cell r="H5">
            <v>0</v>
          </cell>
        </row>
        <row r="7">
          <cell r="C7">
            <v>3726.01</v>
          </cell>
          <cell r="H7">
            <v>1594</v>
          </cell>
        </row>
        <row r="9">
          <cell r="C9">
            <v>22701.059999999998</v>
          </cell>
          <cell r="H9">
            <v>9723.15</v>
          </cell>
        </row>
      </sheetData>
      <sheetData sheetId="11">
        <row r="3">
          <cell r="C3">
            <v>22701.06</v>
          </cell>
          <cell r="H3">
            <v>9723.15</v>
          </cell>
        </row>
        <row r="5">
          <cell r="C5">
            <v>3297.6000000000004</v>
          </cell>
          <cell r="H5">
            <v>0</v>
          </cell>
        </row>
        <row r="7">
          <cell r="C7">
            <v>1900.5000000000002</v>
          </cell>
          <cell r="H7">
            <v>0</v>
          </cell>
        </row>
        <row r="9">
          <cell r="C9">
            <v>24098.160000000003</v>
          </cell>
          <cell r="H9">
            <v>9723.15</v>
          </cell>
        </row>
      </sheetData>
      <sheetData sheetId="12">
        <row r="3">
          <cell r="C3">
            <v>24098.16</v>
          </cell>
          <cell r="H3">
            <v>9723.15</v>
          </cell>
        </row>
        <row r="5">
          <cell r="C5">
            <v>1696.15</v>
          </cell>
          <cell r="H5">
            <v>942</v>
          </cell>
        </row>
        <row r="7">
          <cell r="C7">
            <v>1411</v>
          </cell>
          <cell r="H7">
            <v>187.98</v>
          </cell>
        </row>
        <row r="9">
          <cell r="C9">
            <v>24383.31</v>
          </cell>
          <cell r="H9">
            <v>10477.17</v>
          </cell>
        </row>
      </sheetData>
      <sheetData sheetId="13">
        <row r="3">
          <cell r="C3">
            <v>24383.31</v>
          </cell>
          <cell r="H3">
            <v>10477.17</v>
          </cell>
        </row>
        <row r="5">
          <cell r="C5">
            <v>0</v>
          </cell>
          <cell r="H5">
            <v>0</v>
          </cell>
        </row>
        <row r="7">
          <cell r="C7">
            <v>2199.5300000000002</v>
          </cell>
          <cell r="H7">
            <v>0</v>
          </cell>
        </row>
        <row r="9">
          <cell r="C9">
            <v>22183.780000000002</v>
          </cell>
          <cell r="H9">
            <v>10477.17</v>
          </cell>
        </row>
      </sheetData>
      <sheetData sheetId="14">
        <row r="6">
          <cell r="C6">
            <v>2075.5</v>
          </cell>
        </row>
        <row r="15">
          <cell r="C15">
            <v>744</v>
          </cell>
        </row>
      </sheetData>
      <sheetData sheetId="15">
        <row r="4">
          <cell r="B4">
            <v>0</v>
          </cell>
        </row>
      </sheetData>
      <sheetData sheetId="16"/>
      <sheetData sheetId="17"/>
      <sheetData sheetId="18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persons/person4.xml><?xml version="1.0" encoding="utf-8"?>
<personList xmlns="http://schemas.microsoft.com/office/spreadsheetml/2018/threadedcomments" xmlns:x="http://schemas.openxmlformats.org/spreadsheetml/2006/main"/>
</file>

<file path=xl/persons/person5.xml><?xml version="1.0" encoding="utf-8"?>
<personList xmlns="http://schemas.microsoft.com/office/spreadsheetml/2018/threadedcomments" xmlns:x="http://schemas.openxmlformats.org/spreadsheetml/2006/main"/>
</file>

<file path=xl/persons/person6.xml><?xml version="1.0" encoding="utf-8"?>
<personList xmlns="http://schemas.microsoft.com/office/spreadsheetml/2018/threadedcomments" xmlns:x="http://schemas.openxmlformats.org/spreadsheetml/2006/main"/>
</file>

<file path=xl/persons/person7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38"/>
  <sheetViews>
    <sheetView tabSelected="1" workbookViewId="0"/>
  </sheetViews>
  <sheetFormatPr defaultRowHeight="15" x14ac:dyDescent="0.2"/>
  <cols>
    <col min="1" max="1" width="9.140625" style="2"/>
    <col min="2" max="2" width="45.85546875" style="2" customWidth="1"/>
    <col min="3" max="4" width="14.28515625" style="2" bestFit="1" customWidth="1"/>
    <col min="5" max="5" width="9.140625" style="2"/>
    <col min="6" max="6" width="56.140625" style="2" customWidth="1"/>
    <col min="7" max="7" width="14.28515625" style="2" bestFit="1" customWidth="1"/>
    <col min="8" max="8" width="14.140625" style="2" customWidth="1"/>
    <col min="9" max="16384" width="9.140625" style="2"/>
  </cols>
  <sheetData>
    <row r="1" spans="2:8" ht="15.75" customHeight="1" x14ac:dyDescent="0.25">
      <c r="B1" s="131" t="s">
        <v>75</v>
      </c>
      <c r="C1" s="131"/>
      <c r="D1" s="131"/>
      <c r="E1" s="4"/>
      <c r="F1" s="14"/>
      <c r="G1" s="14"/>
    </row>
    <row r="2" spans="2:8" ht="19.5" customHeight="1" x14ac:dyDescent="0.25">
      <c r="B2" s="131" t="s">
        <v>180</v>
      </c>
      <c r="C2" s="131"/>
      <c r="D2" s="131"/>
      <c r="F2" s="14"/>
      <c r="G2" s="14"/>
    </row>
    <row r="3" spans="2:8" ht="15.75" x14ac:dyDescent="0.25">
      <c r="B3" s="132" t="s">
        <v>195</v>
      </c>
      <c r="C3" s="132"/>
      <c r="D3" s="132"/>
      <c r="F3" s="90"/>
      <c r="G3" s="4"/>
    </row>
    <row r="4" spans="2:8" ht="15.75" x14ac:dyDescent="0.25">
      <c r="B4" s="76"/>
      <c r="C4" s="28">
        <v>2018</v>
      </c>
      <c r="D4" s="28">
        <v>2019</v>
      </c>
      <c r="F4" s="76"/>
      <c r="G4" s="28"/>
    </row>
    <row r="5" spans="2:8" ht="15.75" x14ac:dyDescent="0.25">
      <c r="B5" s="1" t="s">
        <v>181</v>
      </c>
      <c r="C5" s="17"/>
      <c r="F5" s="1"/>
      <c r="G5" s="16"/>
    </row>
    <row r="6" spans="2:8" x14ac:dyDescent="0.2">
      <c r="B6" s="118" t="s">
        <v>230</v>
      </c>
      <c r="C6" s="17">
        <v>32542.91</v>
      </c>
      <c r="D6" s="17">
        <f>'Apr 2019'!C9</f>
        <v>24086.320000000003</v>
      </c>
      <c r="F6" s="57"/>
      <c r="G6" s="16"/>
      <c r="H6" s="9"/>
    </row>
    <row r="7" spans="2:8" x14ac:dyDescent="0.2">
      <c r="B7" s="118" t="s">
        <v>231</v>
      </c>
      <c r="C7" s="119">
        <v>1989.55</v>
      </c>
      <c r="D7" s="17">
        <f>'Apr 2019'!H9</f>
        <v>2831.9399999999978</v>
      </c>
      <c r="F7" s="57"/>
      <c r="G7" s="16"/>
      <c r="H7" s="9"/>
    </row>
    <row r="8" spans="2:8" x14ac:dyDescent="0.2">
      <c r="B8" s="118" t="s">
        <v>232</v>
      </c>
      <c r="C8" s="119">
        <v>859.45</v>
      </c>
      <c r="D8" s="121">
        <f>C8+0.04</f>
        <v>859.49</v>
      </c>
      <c r="F8" s="57"/>
      <c r="G8" s="16"/>
    </row>
    <row r="9" spans="2:8" x14ac:dyDescent="0.2">
      <c r="B9" s="118" t="s">
        <v>233</v>
      </c>
      <c r="C9" s="119">
        <v>44.44</v>
      </c>
      <c r="D9" s="121">
        <f>C9</f>
        <v>44.44</v>
      </c>
      <c r="F9" s="57"/>
      <c r="G9" s="16"/>
    </row>
    <row r="10" spans="2:8" x14ac:dyDescent="0.2">
      <c r="B10" s="118" t="s">
        <v>182</v>
      </c>
      <c r="C10" s="119">
        <v>60</v>
      </c>
      <c r="D10" s="121">
        <f>C10</f>
        <v>60</v>
      </c>
      <c r="F10" s="57"/>
      <c r="G10" s="16"/>
    </row>
    <row r="11" spans="2:8" x14ac:dyDescent="0.2">
      <c r="B11" s="118"/>
      <c r="C11" s="119"/>
      <c r="F11" s="57"/>
      <c r="G11" s="16"/>
    </row>
    <row r="12" spans="2:8" x14ac:dyDescent="0.2">
      <c r="B12" s="118" t="s">
        <v>234</v>
      </c>
      <c r="C12" s="119">
        <v>1675.8499999999995</v>
      </c>
      <c r="D12" s="121">
        <f>C12-'FY2019 Summary'!B7-'FY2019 Summary'!B52</f>
        <v>34.999999999999545</v>
      </c>
      <c r="F12" s="57"/>
      <c r="G12" s="16"/>
    </row>
    <row r="13" spans="2:8" x14ac:dyDescent="0.2">
      <c r="B13" s="118" t="s">
        <v>235</v>
      </c>
      <c r="C13" s="119">
        <v>1624</v>
      </c>
      <c r="D13" s="121">
        <f>C13-1395</f>
        <v>229</v>
      </c>
      <c r="F13" s="57"/>
      <c r="G13" s="16"/>
    </row>
    <row r="14" spans="2:8" x14ac:dyDescent="0.2">
      <c r="C14" s="17"/>
      <c r="G14" s="16"/>
    </row>
    <row r="15" spans="2:8" x14ac:dyDescent="0.2">
      <c r="B15" s="2" t="s">
        <v>183</v>
      </c>
      <c r="C15" s="51">
        <f>SUM(C6:C14)</f>
        <v>38796.199999999997</v>
      </c>
      <c r="D15" s="51">
        <f>SUM(D6:D14)</f>
        <v>28146.190000000002</v>
      </c>
      <c r="G15" s="16"/>
    </row>
    <row r="16" spans="2:8" x14ac:dyDescent="0.2">
      <c r="C16" s="17"/>
      <c r="G16" s="16"/>
    </row>
    <row r="17" spans="2:7" ht="15.75" x14ac:dyDescent="0.25">
      <c r="B17" s="1" t="s">
        <v>184</v>
      </c>
      <c r="C17" s="77"/>
      <c r="D17" s="77"/>
    </row>
    <row r="18" spans="2:7" x14ac:dyDescent="0.2">
      <c r="B18" s="118" t="s">
        <v>236</v>
      </c>
      <c r="C18" s="17">
        <v>2871.07</v>
      </c>
      <c r="D18" s="17">
        <f>C18-'FY2019 Summary'!B33-'FY2019 Summary'!B71</f>
        <v>130.26999999999998</v>
      </c>
    </row>
    <row r="19" spans="2:7" x14ac:dyDescent="0.2">
      <c r="B19" s="118" t="s">
        <v>237</v>
      </c>
      <c r="C19" s="119">
        <v>81</v>
      </c>
      <c r="D19" s="125">
        <f>C19-81</f>
        <v>0</v>
      </c>
    </row>
    <row r="20" spans="2:7" x14ac:dyDescent="0.2">
      <c r="B20" s="118" t="s">
        <v>238</v>
      </c>
      <c r="C20" s="119">
        <v>7.91</v>
      </c>
      <c r="D20" s="125">
        <f>C20-'FY2019 Summary'!B32</f>
        <v>0</v>
      </c>
    </row>
    <row r="21" spans="2:7" x14ac:dyDescent="0.2">
      <c r="C21" s="77"/>
      <c r="D21" s="77"/>
    </row>
    <row r="22" spans="2:7" x14ac:dyDescent="0.2">
      <c r="B22" s="120" t="s">
        <v>239</v>
      </c>
      <c r="C22" s="51">
        <f>SUM(C16:C21)</f>
        <v>2959.98</v>
      </c>
      <c r="D22" s="51">
        <f>SUM(D16:D21)</f>
        <v>130.26999999999998</v>
      </c>
      <c r="G22" s="77"/>
    </row>
    <row r="24" spans="2:7" ht="15.75" thickBot="1" x14ac:dyDescent="0.25">
      <c r="B24" s="2" t="s">
        <v>186</v>
      </c>
      <c r="C24" s="50">
        <f>C15-C22</f>
        <v>35836.219999999994</v>
      </c>
      <c r="D24" s="50">
        <f>D15-D22</f>
        <v>28015.920000000002</v>
      </c>
      <c r="G24" s="9"/>
    </row>
    <row r="25" spans="2:7" ht="15.75" thickTop="1" x14ac:dyDescent="0.2"/>
    <row r="26" spans="2:7" x14ac:dyDescent="0.2">
      <c r="B26" s="2" t="s">
        <v>229</v>
      </c>
      <c r="D26" s="9">
        <f>D24-C24</f>
        <v>-7820.299999999992</v>
      </c>
    </row>
    <row r="31" spans="2:7" x14ac:dyDescent="0.2">
      <c r="F31" s="78"/>
    </row>
    <row r="32" spans="2:7" x14ac:dyDescent="0.2">
      <c r="F32" s="78"/>
    </row>
    <row r="33" spans="6:6" x14ac:dyDescent="0.2">
      <c r="F33" s="78"/>
    </row>
    <row r="34" spans="6:6" x14ac:dyDescent="0.2">
      <c r="F34" s="78"/>
    </row>
    <row r="35" spans="6:6" x14ac:dyDescent="0.2">
      <c r="F35" s="78"/>
    </row>
    <row r="36" spans="6:6" x14ac:dyDescent="0.2">
      <c r="F36" s="78"/>
    </row>
    <row r="37" spans="6:6" x14ac:dyDescent="0.2">
      <c r="F37" s="78"/>
    </row>
    <row r="38" spans="6:6" x14ac:dyDescent="0.2">
      <c r="F38" s="78"/>
    </row>
  </sheetData>
  <mergeCells count="3">
    <mergeCell ref="B1:D1"/>
    <mergeCell ref="B2:D2"/>
    <mergeCell ref="B3:D3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workbookViewId="0">
      <selection activeCell="G17" sqref="G17"/>
    </sheetView>
  </sheetViews>
  <sheetFormatPr defaultRowHeight="15" x14ac:dyDescent="0.25"/>
  <cols>
    <col min="1" max="1" width="30.7109375" bestFit="1" customWidth="1"/>
    <col min="3" max="3" width="14.28515625" bestFit="1" customWidth="1"/>
    <col min="5" max="5" width="6.140625" customWidth="1"/>
    <col min="6" max="6" width="26.7109375" customWidth="1"/>
    <col min="8" max="8" width="14.28515625" bestFit="1" customWidth="1"/>
  </cols>
  <sheetData>
    <row r="1" spans="1:10" ht="15.75" x14ac:dyDescent="0.25">
      <c r="A1" s="22" t="s">
        <v>107</v>
      </c>
      <c r="B1" s="2"/>
      <c r="C1" s="4">
        <v>2018</v>
      </c>
      <c r="D1" s="2"/>
      <c r="E1" s="31"/>
      <c r="F1" s="22" t="s">
        <v>27</v>
      </c>
      <c r="G1" s="2"/>
      <c r="H1" s="4">
        <v>2018</v>
      </c>
      <c r="I1" s="2"/>
      <c r="J1" s="2"/>
    </row>
    <row r="2" spans="1:10" ht="17.25" x14ac:dyDescent="0.35">
      <c r="A2" s="13"/>
      <c r="B2" s="23"/>
      <c r="C2" s="24" t="s">
        <v>11</v>
      </c>
      <c r="D2" s="24"/>
      <c r="E2" s="32"/>
      <c r="F2" s="2"/>
      <c r="G2" s="23"/>
      <c r="H2" s="24" t="s">
        <v>11</v>
      </c>
      <c r="I2" s="2"/>
      <c r="J2" s="2"/>
    </row>
    <row r="3" spans="1:10" ht="15.75" x14ac:dyDescent="0.25">
      <c r="A3" s="25" t="s">
        <v>29</v>
      </c>
      <c r="B3" s="26">
        <v>43330</v>
      </c>
      <c r="C3" s="27">
        <f>'Aug 2018'!C9</f>
        <v>28107.090000000004</v>
      </c>
      <c r="D3" s="27"/>
      <c r="E3" s="34"/>
      <c r="F3" s="25" t="s">
        <v>29</v>
      </c>
      <c r="G3" s="26">
        <v>43344</v>
      </c>
      <c r="H3" s="27">
        <f>'Aug 2018'!H9</f>
        <v>5911.5499999999993</v>
      </c>
      <c r="I3" s="2"/>
      <c r="J3" s="2"/>
    </row>
    <row r="4" spans="1:10" ht="15.75" x14ac:dyDescent="0.25">
      <c r="A4" s="25"/>
      <c r="B4" s="26"/>
      <c r="C4" s="45"/>
      <c r="D4" s="17"/>
      <c r="E4" s="35"/>
      <c r="F4" s="25"/>
      <c r="G4" s="26"/>
      <c r="H4" s="46"/>
      <c r="I4" s="2"/>
      <c r="J4" s="2"/>
    </row>
    <row r="5" spans="1:10" ht="15.75" x14ac:dyDescent="0.25">
      <c r="A5" s="25" t="s">
        <v>30</v>
      </c>
      <c r="B5" s="26"/>
      <c r="C5" s="17">
        <f>C14</f>
        <v>0</v>
      </c>
      <c r="D5" s="17"/>
      <c r="E5" s="35"/>
      <c r="F5" s="25" t="s">
        <v>30</v>
      </c>
      <c r="G5" s="26"/>
      <c r="H5" s="17">
        <f>H14</f>
        <v>0</v>
      </c>
      <c r="I5" s="2"/>
      <c r="J5" s="2"/>
    </row>
    <row r="6" spans="1:10" ht="15.75" x14ac:dyDescent="0.25">
      <c r="A6" s="25"/>
      <c r="B6" s="26"/>
      <c r="C6" s="17"/>
      <c r="D6" s="17"/>
      <c r="E6" s="35"/>
      <c r="F6" s="25"/>
      <c r="G6" s="26"/>
      <c r="H6" s="17"/>
      <c r="I6" s="2"/>
      <c r="J6" s="2"/>
    </row>
    <row r="7" spans="1:10" ht="15.75" x14ac:dyDescent="0.25">
      <c r="A7" s="25" t="s">
        <v>31</v>
      </c>
      <c r="C7" s="9">
        <f>C26</f>
        <v>3372</v>
      </c>
      <c r="D7" s="9"/>
      <c r="E7" s="36"/>
      <c r="F7" s="25" t="s">
        <v>31</v>
      </c>
      <c r="H7" s="9">
        <f>H26</f>
        <v>0</v>
      </c>
      <c r="I7" s="2"/>
      <c r="J7" s="2"/>
    </row>
    <row r="8" spans="1:10" ht="15.75" x14ac:dyDescent="0.25">
      <c r="A8" s="25"/>
      <c r="B8" s="26"/>
      <c r="C8" s="17"/>
      <c r="D8" s="17"/>
      <c r="E8" s="35"/>
      <c r="F8" s="25"/>
      <c r="G8" s="26"/>
      <c r="H8" s="17"/>
      <c r="I8" s="2"/>
      <c r="J8" s="2"/>
    </row>
    <row r="9" spans="1:10" ht="16.5" thickBot="1" x14ac:dyDescent="0.3">
      <c r="A9" s="25" t="s">
        <v>32</v>
      </c>
      <c r="B9" s="26">
        <v>43363</v>
      </c>
      <c r="C9" s="63">
        <f>C3+C5-C7</f>
        <v>24735.090000000004</v>
      </c>
      <c r="D9" s="16"/>
      <c r="E9" s="37"/>
      <c r="F9" s="25" t="s">
        <v>32</v>
      </c>
      <c r="G9" s="26">
        <v>43371</v>
      </c>
      <c r="H9" s="63">
        <f>H3+H5-H7</f>
        <v>5911.5499999999993</v>
      </c>
      <c r="I9" s="2"/>
      <c r="J9" s="2"/>
    </row>
    <row r="10" spans="1:10" ht="16.5" thickTop="1" x14ac:dyDescent="0.25">
      <c r="A10" s="25"/>
      <c r="B10" s="26"/>
      <c r="C10" s="17"/>
      <c r="D10" s="17"/>
      <c r="E10" s="35"/>
      <c r="F10" s="25"/>
      <c r="G10" s="26"/>
      <c r="H10" s="17"/>
      <c r="I10" s="2"/>
      <c r="J10" s="2"/>
    </row>
    <row r="11" spans="1:10" ht="17.25" x14ac:dyDescent="0.35">
      <c r="A11" s="28" t="s">
        <v>22</v>
      </c>
      <c r="B11" s="26" t="s">
        <v>23</v>
      </c>
      <c r="C11" s="24" t="s">
        <v>1</v>
      </c>
      <c r="D11" s="24"/>
      <c r="E11" s="32"/>
      <c r="F11" s="5" t="s">
        <v>33</v>
      </c>
      <c r="G11" s="26" t="s">
        <v>23</v>
      </c>
      <c r="H11" s="24" t="s">
        <v>1</v>
      </c>
      <c r="I11" s="2"/>
      <c r="J11" s="2"/>
    </row>
    <row r="12" spans="1:10" ht="15.75" x14ac:dyDescent="0.25">
      <c r="A12" s="2" t="s">
        <v>24</v>
      </c>
      <c r="B12" s="40"/>
      <c r="C12" s="17">
        <v>0</v>
      </c>
      <c r="D12" s="17"/>
      <c r="E12" s="35"/>
      <c r="F12" s="39"/>
      <c r="G12" s="40"/>
      <c r="H12" s="17"/>
      <c r="I12" s="2"/>
      <c r="J12" s="2"/>
    </row>
    <row r="13" spans="1:10" ht="15.75" x14ac:dyDescent="0.25">
      <c r="A13" s="13"/>
      <c r="B13" s="40"/>
      <c r="C13" s="17"/>
      <c r="D13" s="17"/>
      <c r="E13" s="35"/>
      <c r="F13" s="2"/>
      <c r="G13" s="40"/>
      <c r="H13" s="17"/>
      <c r="I13" s="2"/>
    </row>
    <row r="14" spans="1:10" ht="16.5" thickBot="1" x14ac:dyDescent="0.3">
      <c r="A14" s="25" t="s">
        <v>35</v>
      </c>
      <c r="B14" s="40"/>
      <c r="C14" s="30">
        <f>SUM(C12:C13)</f>
        <v>0</v>
      </c>
      <c r="D14" s="16"/>
      <c r="E14" s="37"/>
      <c r="F14" s="25" t="s">
        <v>35</v>
      </c>
      <c r="G14" s="40"/>
      <c r="H14" s="30">
        <f>SUM(H12:H13)</f>
        <v>0</v>
      </c>
      <c r="I14" s="2"/>
    </row>
    <row r="15" spans="1:10" ht="16.5" thickTop="1" x14ac:dyDescent="0.25">
      <c r="A15" s="13"/>
      <c r="B15" s="40"/>
      <c r="C15" s="17"/>
      <c r="D15" s="17"/>
      <c r="E15" s="35"/>
      <c r="F15" s="2"/>
      <c r="G15" s="40"/>
      <c r="H15" s="17"/>
      <c r="I15" s="2"/>
    </row>
    <row r="16" spans="1:10" ht="17.25" x14ac:dyDescent="0.35">
      <c r="A16" s="28" t="s">
        <v>26</v>
      </c>
      <c r="B16" s="26" t="s">
        <v>23</v>
      </c>
      <c r="C16" s="24" t="s">
        <v>1</v>
      </c>
      <c r="D16" s="24"/>
      <c r="E16" s="32"/>
      <c r="F16" s="5" t="s">
        <v>40</v>
      </c>
      <c r="G16" s="26" t="s">
        <v>23</v>
      </c>
      <c r="H16" s="24" t="s">
        <v>1</v>
      </c>
      <c r="I16" s="2"/>
      <c r="J16" s="2"/>
    </row>
    <row r="17" spans="1:10" ht="15.75" x14ac:dyDescent="0.25">
      <c r="A17" s="2" t="s">
        <v>150</v>
      </c>
      <c r="B17" s="40">
        <v>43333</v>
      </c>
      <c r="C17" s="17">
        <v>9</v>
      </c>
      <c r="D17" s="17" t="s">
        <v>269</v>
      </c>
      <c r="E17" s="35"/>
      <c r="G17" s="40"/>
      <c r="H17" s="17"/>
      <c r="I17" s="2"/>
      <c r="J17" s="2"/>
    </row>
    <row r="18" spans="1:10" ht="15.75" x14ac:dyDescent="0.25">
      <c r="A18" s="2" t="s">
        <v>151</v>
      </c>
      <c r="B18" s="40">
        <v>43339</v>
      </c>
      <c r="C18" s="17">
        <v>2500</v>
      </c>
      <c r="D18" s="17" t="s">
        <v>273</v>
      </c>
      <c r="E18" s="35"/>
      <c r="F18" s="138"/>
      <c r="G18" s="40"/>
      <c r="H18" s="17"/>
      <c r="I18" s="2"/>
      <c r="J18" s="2"/>
    </row>
    <row r="19" spans="1:10" ht="15.75" x14ac:dyDescent="0.25">
      <c r="A19" s="2" t="s">
        <v>152</v>
      </c>
      <c r="B19" s="40">
        <v>43340</v>
      </c>
      <c r="C19" s="17">
        <v>685</v>
      </c>
      <c r="D19" s="17" t="s">
        <v>264</v>
      </c>
      <c r="E19" s="35"/>
      <c r="F19" s="2"/>
      <c r="G19" s="40"/>
      <c r="H19" s="17"/>
      <c r="I19" s="2"/>
      <c r="J19" s="2"/>
    </row>
    <row r="20" spans="1:10" ht="15.75" x14ac:dyDescent="0.25">
      <c r="A20" s="2" t="s">
        <v>153</v>
      </c>
      <c r="B20" s="40">
        <v>43357</v>
      </c>
      <c r="C20" s="17">
        <v>29</v>
      </c>
      <c r="D20" s="17" t="s">
        <v>268</v>
      </c>
      <c r="E20" s="35"/>
      <c r="F20" s="2"/>
      <c r="G20" s="40"/>
      <c r="H20" s="17"/>
      <c r="I20" s="2"/>
      <c r="J20" s="2"/>
    </row>
    <row r="21" spans="1:10" ht="15.75" x14ac:dyDescent="0.25">
      <c r="A21" s="2"/>
      <c r="B21" s="40"/>
      <c r="C21" s="17"/>
      <c r="D21" s="17"/>
      <c r="E21" s="35"/>
      <c r="F21" s="2"/>
      <c r="G21" s="40"/>
      <c r="H21" s="17"/>
      <c r="I21" s="2"/>
      <c r="J21" s="2"/>
    </row>
    <row r="22" spans="1:10" ht="15.75" x14ac:dyDescent="0.25">
      <c r="A22" s="13" t="s">
        <v>36</v>
      </c>
      <c r="B22" s="40">
        <v>43360</v>
      </c>
      <c r="C22" s="17">
        <v>145</v>
      </c>
      <c r="D22" s="17" t="s">
        <v>254</v>
      </c>
      <c r="E22" s="35"/>
      <c r="F22" s="2"/>
      <c r="G22" s="40"/>
      <c r="H22" s="17"/>
      <c r="I22" s="2"/>
      <c r="J22" s="2"/>
    </row>
    <row r="23" spans="1:10" ht="15.75" x14ac:dyDescent="0.25">
      <c r="A23" s="13"/>
      <c r="B23" s="40"/>
      <c r="C23" s="17"/>
      <c r="D23" s="17"/>
      <c r="E23" s="35"/>
      <c r="F23" s="2"/>
      <c r="G23" s="40"/>
      <c r="H23" s="17"/>
      <c r="I23" s="2"/>
      <c r="J23" s="2"/>
    </row>
    <row r="24" spans="1:10" ht="15.75" x14ac:dyDescent="0.25">
      <c r="A24" s="13" t="s">
        <v>131</v>
      </c>
      <c r="B24" s="40">
        <v>43356</v>
      </c>
      <c r="C24" s="17">
        <v>4</v>
      </c>
      <c r="D24" s="17" t="s">
        <v>274</v>
      </c>
      <c r="E24" s="35"/>
      <c r="F24" s="2"/>
      <c r="G24" s="40"/>
      <c r="H24" s="17"/>
      <c r="I24" s="2"/>
      <c r="J24" s="2"/>
    </row>
    <row r="25" spans="1:10" ht="15.75" x14ac:dyDescent="0.25">
      <c r="A25" s="13"/>
      <c r="B25" s="40"/>
      <c r="C25" s="17"/>
      <c r="D25" s="17"/>
      <c r="E25" s="35"/>
      <c r="F25" s="2"/>
      <c r="G25" s="40"/>
      <c r="H25" s="17"/>
      <c r="I25" s="2"/>
      <c r="J25" s="2"/>
    </row>
    <row r="26" spans="1:10" ht="16.5" thickBot="1" x14ac:dyDescent="0.3">
      <c r="A26" s="42" t="s">
        <v>37</v>
      </c>
      <c r="B26" s="40"/>
      <c r="C26" s="30">
        <f>SUM(C17:C25)</f>
        <v>3372</v>
      </c>
      <c r="D26" s="16"/>
      <c r="E26" s="37"/>
      <c r="F26" s="47" t="s">
        <v>58</v>
      </c>
      <c r="G26" s="40"/>
      <c r="H26" s="30">
        <f>SUM(H17:H25)</f>
        <v>0</v>
      </c>
      <c r="I26" s="2"/>
      <c r="J26" s="2"/>
    </row>
    <row r="27" spans="1:10" ht="16.5" thickTop="1" x14ac:dyDescent="0.25">
      <c r="D27" s="17"/>
      <c r="E27" s="35"/>
      <c r="F27" s="2"/>
      <c r="G27" s="40"/>
      <c r="H27" s="17"/>
      <c r="I27" s="2"/>
      <c r="J27" s="2"/>
    </row>
    <row r="28" spans="1:10" ht="15.75" x14ac:dyDescent="0.25">
      <c r="A28" s="13"/>
      <c r="B28" s="40"/>
      <c r="C28" s="17"/>
      <c r="D28" s="17"/>
      <c r="E28" s="35"/>
      <c r="F28" s="2"/>
      <c r="G28" s="40"/>
      <c r="H28" s="17"/>
      <c r="I28" s="2"/>
      <c r="J28" s="2"/>
    </row>
    <row r="29" spans="1:10" ht="15.75" x14ac:dyDescent="0.25">
      <c r="A29" s="13"/>
      <c r="B29" s="40"/>
      <c r="C29" s="17"/>
      <c r="D29" s="17"/>
      <c r="E29" s="35"/>
      <c r="F29" s="2"/>
      <c r="G29" s="40"/>
      <c r="H29" s="17"/>
      <c r="I29" s="2"/>
      <c r="J29" s="2"/>
    </row>
    <row r="30" spans="1:10" ht="15.75" x14ac:dyDescent="0.25">
      <c r="A30" s="13"/>
      <c r="B30" s="44"/>
      <c r="C30" s="17"/>
      <c r="D30" s="17"/>
      <c r="E30" s="35"/>
      <c r="F30" s="2"/>
      <c r="G30" s="44"/>
      <c r="H30" s="17"/>
      <c r="I30" s="2"/>
      <c r="J30" s="2"/>
    </row>
    <row r="31" spans="1:10" ht="15.75" x14ac:dyDescent="0.25">
      <c r="A31" s="13"/>
      <c r="B31" s="44"/>
      <c r="C31" s="17"/>
      <c r="D31" s="17"/>
      <c r="E31" s="35"/>
      <c r="F31" s="2"/>
      <c r="G31" s="44"/>
      <c r="H31" s="17"/>
      <c r="I31" s="2"/>
      <c r="J31" s="2"/>
    </row>
    <row r="32" spans="1:10" ht="15.75" x14ac:dyDescent="0.25">
      <c r="A32" s="13"/>
      <c r="B32" s="44"/>
      <c r="C32" s="17"/>
      <c r="D32" s="17"/>
      <c r="E32" s="35"/>
      <c r="F32" s="2"/>
      <c r="G32" s="44"/>
      <c r="H32" s="17"/>
      <c r="I32" s="2"/>
      <c r="J32" s="2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workbookViewId="0"/>
  </sheetViews>
  <sheetFormatPr defaultRowHeight="15" x14ac:dyDescent="0.25"/>
  <cols>
    <col min="1" max="1" width="30.7109375" bestFit="1" customWidth="1"/>
    <col min="3" max="3" width="14.28515625" bestFit="1" customWidth="1"/>
    <col min="5" max="5" width="6.140625" customWidth="1"/>
    <col min="6" max="6" width="26.7109375" customWidth="1"/>
    <col min="8" max="8" width="14.28515625" bestFit="1" customWidth="1"/>
  </cols>
  <sheetData>
    <row r="1" spans="1:10" ht="15.75" x14ac:dyDescent="0.25">
      <c r="A1" s="22" t="s">
        <v>107</v>
      </c>
      <c r="B1" s="2"/>
      <c r="C1" s="4">
        <v>2018</v>
      </c>
      <c r="D1" s="2"/>
      <c r="E1" s="31"/>
      <c r="F1" s="22" t="s">
        <v>27</v>
      </c>
      <c r="G1" s="2"/>
      <c r="H1" s="4">
        <v>2018</v>
      </c>
      <c r="I1" s="2"/>
      <c r="J1" s="2"/>
    </row>
    <row r="2" spans="1:10" ht="17.25" x14ac:dyDescent="0.35">
      <c r="A2" s="13"/>
      <c r="B2" s="23"/>
      <c r="C2" s="24" t="s">
        <v>12</v>
      </c>
      <c r="D2" s="24"/>
      <c r="E2" s="32"/>
      <c r="F2" s="2"/>
      <c r="G2" s="23"/>
      <c r="H2" s="24" t="s">
        <v>12</v>
      </c>
      <c r="I2" s="2"/>
      <c r="J2" s="2"/>
    </row>
    <row r="3" spans="1:10" ht="15.75" x14ac:dyDescent="0.25">
      <c r="A3" s="25" t="s">
        <v>29</v>
      </c>
      <c r="B3" s="26">
        <v>43364</v>
      </c>
      <c r="C3" s="27">
        <f>'Sep 2018'!C9</f>
        <v>24735.090000000004</v>
      </c>
      <c r="D3" s="27"/>
      <c r="E3" s="34"/>
      <c r="F3" s="25" t="s">
        <v>29</v>
      </c>
      <c r="G3" s="26">
        <v>43372</v>
      </c>
      <c r="H3" s="27">
        <f>'Sep 2018'!H9</f>
        <v>5911.5499999999993</v>
      </c>
      <c r="I3" s="2"/>
      <c r="J3" s="2"/>
    </row>
    <row r="4" spans="1:10" ht="15.75" x14ac:dyDescent="0.25">
      <c r="A4" s="25"/>
      <c r="B4" s="26"/>
      <c r="C4" s="45"/>
      <c r="D4" s="17"/>
      <c r="E4" s="35"/>
      <c r="F4" s="25"/>
      <c r="G4" s="26"/>
      <c r="H4" s="46"/>
      <c r="I4" s="2"/>
      <c r="J4" s="2"/>
    </row>
    <row r="5" spans="1:10" ht="15.75" x14ac:dyDescent="0.25">
      <c r="A5" s="25" t="s">
        <v>30</v>
      </c>
      <c r="B5" s="26"/>
      <c r="C5" s="17">
        <f>C15</f>
        <v>1676.01</v>
      </c>
      <c r="D5" s="17"/>
      <c r="E5" s="35"/>
      <c r="F5" s="25" t="s">
        <v>30</v>
      </c>
      <c r="G5" s="26"/>
      <c r="H5" s="17">
        <f>H15</f>
        <v>0</v>
      </c>
      <c r="I5" s="2"/>
      <c r="J5" s="2"/>
    </row>
    <row r="6" spans="1:10" ht="15.75" x14ac:dyDescent="0.25">
      <c r="A6" s="25"/>
      <c r="B6" s="26"/>
      <c r="C6" s="17"/>
      <c r="D6" s="17"/>
      <c r="E6" s="35"/>
      <c r="F6" s="25"/>
      <c r="G6" s="26"/>
      <c r="H6" s="17"/>
      <c r="I6" s="2"/>
      <c r="J6" s="2"/>
    </row>
    <row r="7" spans="1:10" ht="15.75" x14ac:dyDescent="0.25">
      <c r="A7" s="25" t="s">
        <v>31</v>
      </c>
      <c r="C7" s="9">
        <f>C23</f>
        <v>881</v>
      </c>
      <c r="D7" s="9"/>
      <c r="E7" s="36"/>
      <c r="F7" s="25" t="s">
        <v>31</v>
      </c>
      <c r="H7" s="9">
        <f>H23</f>
        <v>2904.95</v>
      </c>
      <c r="I7" s="2"/>
      <c r="J7" s="2"/>
    </row>
    <row r="8" spans="1:10" ht="15.75" x14ac:dyDescent="0.25">
      <c r="A8" s="25"/>
      <c r="B8" s="26"/>
      <c r="C8" s="17"/>
      <c r="D8" s="17"/>
      <c r="E8" s="35"/>
      <c r="F8" s="25"/>
      <c r="G8" s="26"/>
      <c r="H8" s="17"/>
      <c r="I8" s="2"/>
      <c r="J8" s="2"/>
    </row>
    <row r="9" spans="1:10" ht="16.5" thickBot="1" x14ac:dyDescent="0.3">
      <c r="A9" s="25" t="s">
        <v>32</v>
      </c>
      <c r="B9" s="26">
        <v>43391</v>
      </c>
      <c r="C9" s="63">
        <f>C3+C5-C7</f>
        <v>25530.100000000002</v>
      </c>
      <c r="D9" s="16"/>
      <c r="E9" s="37"/>
      <c r="F9" s="25" t="s">
        <v>32</v>
      </c>
      <c r="G9" s="26">
        <v>43404</v>
      </c>
      <c r="H9" s="63">
        <f>H3+H5-H7</f>
        <v>3006.5999999999995</v>
      </c>
      <c r="I9" s="2"/>
      <c r="J9" s="2"/>
    </row>
    <row r="10" spans="1:10" ht="16.5" thickTop="1" x14ac:dyDescent="0.25">
      <c r="A10" s="25"/>
      <c r="B10" s="26"/>
      <c r="C10" s="17"/>
      <c r="D10" s="17"/>
      <c r="E10" s="35"/>
      <c r="F10" s="25"/>
      <c r="G10" s="26"/>
      <c r="H10" s="17"/>
      <c r="I10" s="2"/>
      <c r="J10" s="2"/>
    </row>
    <row r="11" spans="1:10" ht="17.25" x14ac:dyDescent="0.35">
      <c r="A11" s="28" t="s">
        <v>22</v>
      </c>
      <c r="B11" s="26" t="s">
        <v>23</v>
      </c>
      <c r="C11" s="24" t="s">
        <v>1</v>
      </c>
      <c r="D11" s="24"/>
      <c r="E11" s="32"/>
      <c r="F11" s="28" t="s">
        <v>22</v>
      </c>
      <c r="G11" s="26" t="s">
        <v>23</v>
      </c>
      <c r="H11" s="24" t="s">
        <v>1</v>
      </c>
      <c r="I11" s="2"/>
      <c r="J11" s="2"/>
    </row>
    <row r="12" spans="1:10" ht="15.75" x14ac:dyDescent="0.25">
      <c r="A12" s="2" t="s">
        <v>24</v>
      </c>
      <c r="B12" s="40">
        <v>43364</v>
      </c>
      <c r="C12" s="17">
        <v>1659.4</v>
      </c>
      <c r="D12" s="17" t="s">
        <v>260</v>
      </c>
      <c r="E12" s="35"/>
      <c r="F12" s="39"/>
      <c r="G12" s="40"/>
      <c r="H12" s="17"/>
      <c r="I12" s="2"/>
      <c r="J12" s="2"/>
    </row>
    <row r="13" spans="1:10" ht="15.75" x14ac:dyDescent="0.25">
      <c r="A13" s="29" t="s">
        <v>25</v>
      </c>
      <c r="B13" s="40">
        <v>43374</v>
      </c>
      <c r="C13" s="17">
        <v>16.61</v>
      </c>
      <c r="D13" s="17" t="s">
        <v>261</v>
      </c>
      <c r="E13" s="35"/>
      <c r="F13" s="39"/>
      <c r="G13" s="40"/>
      <c r="H13" s="17"/>
      <c r="I13" s="2"/>
      <c r="J13" s="2"/>
    </row>
    <row r="14" spans="1:10" ht="15.75" x14ac:dyDescent="0.25">
      <c r="A14" s="13"/>
      <c r="B14" s="40"/>
      <c r="C14" s="17"/>
      <c r="D14" s="17"/>
      <c r="E14" s="35"/>
      <c r="F14" s="2"/>
      <c r="G14" s="40"/>
      <c r="H14" s="17"/>
      <c r="I14" s="2"/>
    </row>
    <row r="15" spans="1:10" ht="16.5" thickBot="1" x14ac:dyDescent="0.3">
      <c r="A15" s="25" t="s">
        <v>35</v>
      </c>
      <c r="B15" s="40"/>
      <c r="C15" s="30">
        <f>SUM(C12:C14)</f>
        <v>1676.01</v>
      </c>
      <c r="D15" s="16"/>
      <c r="E15" s="37"/>
      <c r="F15" s="25" t="s">
        <v>35</v>
      </c>
      <c r="G15" s="40"/>
      <c r="H15" s="30">
        <f>SUM(H12:H14)</f>
        <v>0</v>
      </c>
      <c r="I15" s="2"/>
    </row>
    <row r="16" spans="1:10" ht="16.5" thickTop="1" x14ac:dyDescent="0.25">
      <c r="A16" s="13"/>
      <c r="B16" s="40"/>
      <c r="C16" s="17"/>
      <c r="D16" s="17"/>
      <c r="E16" s="35"/>
      <c r="F16" s="2"/>
      <c r="G16" s="40"/>
      <c r="H16" s="17"/>
      <c r="I16" s="2"/>
    </row>
    <row r="17" spans="1:10" ht="17.25" x14ac:dyDescent="0.35">
      <c r="A17" s="28" t="s">
        <v>26</v>
      </c>
      <c r="B17" s="26" t="s">
        <v>23</v>
      </c>
      <c r="C17" s="24" t="s">
        <v>1</v>
      </c>
      <c r="D17" s="24"/>
      <c r="E17" s="32"/>
      <c r="F17" s="28" t="s">
        <v>26</v>
      </c>
      <c r="G17" s="26" t="s">
        <v>23</v>
      </c>
      <c r="H17" s="24" t="s">
        <v>1</v>
      </c>
      <c r="I17" s="2"/>
      <c r="J17" s="2"/>
    </row>
    <row r="18" spans="1:10" ht="15.75" x14ac:dyDescent="0.25">
      <c r="A18" s="2" t="s">
        <v>132</v>
      </c>
      <c r="B18" s="40">
        <v>43375</v>
      </c>
      <c r="C18" s="17">
        <v>636</v>
      </c>
      <c r="D18" s="17" t="s">
        <v>264</v>
      </c>
      <c r="E18" s="35"/>
      <c r="F18" s="2" t="s">
        <v>168</v>
      </c>
      <c r="G18" s="40">
        <v>43388</v>
      </c>
      <c r="H18" s="17">
        <v>2904.95</v>
      </c>
      <c r="I18" s="2"/>
      <c r="J18" s="2"/>
    </row>
    <row r="19" spans="1:10" ht="15.75" x14ac:dyDescent="0.25">
      <c r="A19" s="2" t="s">
        <v>133</v>
      </c>
      <c r="B19" s="40">
        <v>43388</v>
      </c>
      <c r="C19" s="17">
        <v>100</v>
      </c>
      <c r="D19" s="17" t="s">
        <v>276</v>
      </c>
      <c r="E19" s="35"/>
      <c r="F19" s="2" t="s">
        <v>300</v>
      </c>
      <c r="G19" s="40"/>
      <c r="H19" s="17"/>
      <c r="I19" s="2"/>
      <c r="J19" s="2"/>
    </row>
    <row r="20" spans="1:10" ht="15.75" x14ac:dyDescent="0.25">
      <c r="A20" s="2"/>
      <c r="B20" s="40"/>
      <c r="C20" s="17"/>
      <c r="D20" s="17"/>
      <c r="E20" s="35"/>
      <c r="F20" s="2"/>
      <c r="G20" s="40"/>
      <c r="H20" s="17"/>
      <c r="I20" s="2"/>
      <c r="J20" s="2"/>
    </row>
    <row r="21" spans="1:10" ht="15.75" x14ac:dyDescent="0.25">
      <c r="A21" s="2" t="s">
        <v>36</v>
      </c>
      <c r="B21" s="40">
        <v>43388</v>
      </c>
      <c r="C21" s="17">
        <v>145</v>
      </c>
      <c r="D21" s="17" t="s">
        <v>254</v>
      </c>
      <c r="E21" s="35"/>
      <c r="F21" s="2"/>
      <c r="G21" s="40"/>
      <c r="H21" s="17"/>
      <c r="I21" s="2"/>
      <c r="J21" s="2"/>
    </row>
    <row r="22" spans="1:10" ht="15.75" x14ac:dyDescent="0.25">
      <c r="A22" s="13"/>
      <c r="B22" s="40"/>
      <c r="C22" s="17"/>
      <c r="D22" s="17"/>
      <c r="E22" s="35"/>
      <c r="F22" s="2"/>
      <c r="G22" s="40"/>
      <c r="H22" s="17"/>
      <c r="I22" s="2"/>
      <c r="J22" s="2"/>
    </row>
    <row r="23" spans="1:10" ht="16.5" thickBot="1" x14ac:dyDescent="0.3">
      <c r="A23" s="25" t="s">
        <v>37</v>
      </c>
      <c r="B23" s="40"/>
      <c r="C23" s="30">
        <f>SUM(C18:C22)</f>
        <v>881</v>
      </c>
      <c r="D23" s="16"/>
      <c r="E23" s="37"/>
      <c r="F23" s="47"/>
      <c r="G23" s="40"/>
      <c r="H23" s="30">
        <f>SUM(H18:H22)</f>
        <v>2904.95</v>
      </c>
      <c r="I23" s="2"/>
      <c r="J23" s="2"/>
    </row>
    <row r="24" spans="1:10" ht="16.5" thickTop="1" x14ac:dyDescent="0.25">
      <c r="A24" s="13"/>
      <c r="B24" s="40"/>
      <c r="C24" s="17"/>
      <c r="D24" s="17"/>
      <c r="E24" s="35"/>
      <c r="F24" s="2"/>
      <c r="G24" s="40"/>
      <c r="H24" s="17"/>
      <c r="I24" s="2"/>
      <c r="J24" s="2"/>
    </row>
    <row r="25" spans="1:10" ht="15.75" x14ac:dyDescent="0.25">
      <c r="A25" s="13"/>
      <c r="B25" s="40"/>
      <c r="C25" s="17"/>
      <c r="D25" s="17"/>
      <c r="E25" s="35"/>
      <c r="F25" s="2"/>
      <c r="G25" s="40"/>
      <c r="H25" s="17"/>
      <c r="I25" s="2"/>
      <c r="J25" s="2"/>
    </row>
    <row r="26" spans="1:10" ht="15.75" x14ac:dyDescent="0.25">
      <c r="A26" s="13"/>
      <c r="B26" s="40"/>
      <c r="C26" s="17"/>
      <c r="D26" s="17"/>
      <c r="E26" s="35"/>
      <c r="F26" s="2"/>
      <c r="G26" s="40"/>
      <c r="H26" s="17"/>
      <c r="I26" s="2"/>
      <c r="J26" s="2"/>
    </row>
    <row r="27" spans="1:10" ht="15.75" x14ac:dyDescent="0.25">
      <c r="A27" s="13"/>
      <c r="B27" s="44"/>
      <c r="C27" s="17"/>
      <c r="D27" s="17"/>
      <c r="E27" s="35"/>
      <c r="F27" s="2"/>
      <c r="G27" s="44"/>
      <c r="H27" s="17"/>
      <c r="I27" s="2"/>
      <c r="J27" s="2"/>
    </row>
    <row r="28" spans="1:10" ht="15.75" x14ac:dyDescent="0.25">
      <c r="A28" s="13"/>
      <c r="B28" s="44"/>
      <c r="C28" s="17"/>
      <c r="D28" s="17"/>
      <c r="E28" s="35"/>
      <c r="F28" s="2"/>
      <c r="G28" s="44"/>
      <c r="H28" s="17"/>
      <c r="I28" s="2"/>
      <c r="J28" s="2"/>
    </row>
    <row r="29" spans="1:10" ht="15.75" x14ac:dyDescent="0.25">
      <c r="A29" s="13"/>
      <c r="B29" s="44"/>
      <c r="C29" s="17"/>
      <c r="D29" s="17"/>
      <c r="E29" s="35"/>
      <c r="F29" s="2"/>
      <c r="G29" s="44"/>
      <c r="H29" s="17"/>
      <c r="I29" s="2"/>
      <c r="J29" s="2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workbookViewId="0"/>
  </sheetViews>
  <sheetFormatPr defaultRowHeight="15" x14ac:dyDescent="0.25"/>
  <cols>
    <col min="1" max="1" width="30.7109375" bestFit="1" customWidth="1"/>
    <col min="3" max="3" width="14.28515625" bestFit="1" customWidth="1"/>
    <col min="5" max="5" width="6.140625" customWidth="1"/>
    <col min="6" max="6" width="26.7109375" customWidth="1"/>
    <col min="8" max="8" width="14.28515625" bestFit="1" customWidth="1"/>
  </cols>
  <sheetData>
    <row r="1" spans="1:10" ht="15.75" x14ac:dyDescent="0.25">
      <c r="A1" s="22" t="s">
        <v>107</v>
      </c>
      <c r="B1" s="2"/>
      <c r="C1" s="4">
        <v>2018</v>
      </c>
      <c r="D1" s="2"/>
      <c r="E1" s="31"/>
      <c r="F1" s="22" t="s">
        <v>27</v>
      </c>
      <c r="G1" s="2"/>
      <c r="H1" s="4">
        <v>2018</v>
      </c>
      <c r="I1" s="2"/>
      <c r="J1" s="2"/>
    </row>
    <row r="2" spans="1:10" ht="15.75" x14ac:dyDescent="0.25">
      <c r="A2" s="13"/>
      <c r="B2" s="23"/>
      <c r="C2" s="4" t="s">
        <v>13</v>
      </c>
      <c r="D2" s="2"/>
      <c r="E2" s="31"/>
      <c r="F2" s="22"/>
      <c r="G2" s="2"/>
      <c r="H2" s="4" t="s">
        <v>13</v>
      </c>
      <c r="I2" s="2"/>
      <c r="J2" s="2"/>
    </row>
    <row r="3" spans="1:10" ht="15.75" x14ac:dyDescent="0.25">
      <c r="A3" s="25" t="s">
        <v>29</v>
      </c>
      <c r="B3" s="26">
        <v>43392</v>
      </c>
      <c r="C3" s="27">
        <f>'Oct 2018'!C9</f>
        <v>25530.100000000002</v>
      </c>
      <c r="D3" s="27"/>
      <c r="E3" s="34"/>
      <c r="F3" s="25" t="s">
        <v>29</v>
      </c>
      <c r="G3" s="26">
        <v>43405</v>
      </c>
      <c r="H3" s="27">
        <f>'Oct 2018'!H9</f>
        <v>3006.5999999999995</v>
      </c>
      <c r="I3" s="2"/>
      <c r="J3" s="2"/>
    </row>
    <row r="4" spans="1:10" ht="15.75" x14ac:dyDescent="0.25">
      <c r="A4" s="25"/>
      <c r="B4" s="26"/>
      <c r="C4" s="45"/>
      <c r="D4" s="17"/>
      <c r="E4" s="35"/>
      <c r="F4" s="25"/>
      <c r="G4" s="26"/>
      <c r="H4" s="46"/>
      <c r="I4" s="2"/>
      <c r="J4" s="2"/>
    </row>
    <row r="5" spans="1:10" ht="15.75" x14ac:dyDescent="0.25">
      <c r="A5" s="25" t="s">
        <v>30</v>
      </c>
      <c r="B5" s="26"/>
      <c r="C5" s="17">
        <f>C16</f>
        <v>3395.21</v>
      </c>
      <c r="D5" s="17"/>
      <c r="E5" s="35"/>
      <c r="F5" s="25" t="s">
        <v>30</v>
      </c>
      <c r="G5" s="26"/>
      <c r="H5" s="17">
        <f>H16</f>
        <v>7313.08</v>
      </c>
      <c r="I5" s="2"/>
      <c r="J5" s="2"/>
    </row>
    <row r="6" spans="1:10" ht="15.75" x14ac:dyDescent="0.25">
      <c r="A6" s="25"/>
      <c r="B6" s="26"/>
      <c r="C6" s="17"/>
      <c r="D6" s="17"/>
      <c r="E6" s="35"/>
      <c r="F6" s="25"/>
      <c r="G6" s="26"/>
      <c r="H6" s="17"/>
      <c r="I6" s="2"/>
      <c r="J6" s="2"/>
    </row>
    <row r="7" spans="1:10" ht="15.75" x14ac:dyDescent="0.25">
      <c r="A7" s="25" t="s">
        <v>31</v>
      </c>
      <c r="C7" s="9">
        <f>C29</f>
        <v>5254.4</v>
      </c>
      <c r="D7" s="9"/>
      <c r="E7" s="36"/>
      <c r="F7" s="25" t="s">
        <v>31</v>
      </c>
      <c r="H7" s="9">
        <f>H29</f>
        <v>0</v>
      </c>
      <c r="I7" s="2"/>
      <c r="J7" s="2"/>
    </row>
    <row r="8" spans="1:10" ht="15.75" x14ac:dyDescent="0.25">
      <c r="A8" s="25"/>
      <c r="B8" s="26"/>
      <c r="C8" s="17"/>
      <c r="D8" s="17"/>
      <c r="E8" s="35"/>
      <c r="F8" s="25"/>
      <c r="G8" s="26"/>
      <c r="H8" s="17"/>
      <c r="I8" s="2"/>
      <c r="J8" s="2"/>
    </row>
    <row r="9" spans="1:10" ht="16.5" thickBot="1" x14ac:dyDescent="0.3">
      <c r="A9" s="25" t="s">
        <v>32</v>
      </c>
      <c r="B9" s="26">
        <v>43424</v>
      </c>
      <c r="C9" s="63">
        <f>C3+C5-C7</f>
        <v>23670.910000000003</v>
      </c>
      <c r="D9" s="16"/>
      <c r="E9" s="37"/>
      <c r="F9" s="25" t="s">
        <v>32</v>
      </c>
      <c r="G9" s="26">
        <v>43434</v>
      </c>
      <c r="H9" s="63">
        <f>H3+H5-H7</f>
        <v>10319.68</v>
      </c>
      <c r="I9" s="2"/>
      <c r="J9" s="2"/>
    </row>
    <row r="10" spans="1:10" ht="16.5" thickTop="1" x14ac:dyDescent="0.25">
      <c r="A10" s="25"/>
      <c r="B10" s="26"/>
      <c r="C10" s="17"/>
      <c r="D10" s="17"/>
      <c r="E10" s="35"/>
      <c r="F10" s="25"/>
      <c r="G10" s="26"/>
      <c r="H10" s="17"/>
      <c r="I10" s="2"/>
      <c r="J10" s="2"/>
    </row>
    <row r="11" spans="1:10" ht="17.25" x14ac:dyDescent="0.35">
      <c r="A11" s="28" t="s">
        <v>22</v>
      </c>
      <c r="B11" s="26" t="s">
        <v>23</v>
      </c>
      <c r="C11" s="24" t="s">
        <v>1</v>
      </c>
      <c r="D11" s="24"/>
      <c r="E11" s="32"/>
      <c r="F11" s="5" t="s">
        <v>33</v>
      </c>
      <c r="G11" s="26" t="s">
        <v>23</v>
      </c>
      <c r="H11" s="24" t="s">
        <v>1</v>
      </c>
      <c r="I11" s="2"/>
      <c r="J11" s="2"/>
    </row>
    <row r="12" spans="1:10" ht="15.75" x14ac:dyDescent="0.25">
      <c r="A12" s="2" t="s">
        <v>24</v>
      </c>
      <c r="B12" s="40">
        <v>43391</v>
      </c>
      <c r="C12" s="17">
        <v>1642.25</v>
      </c>
      <c r="D12" s="17" t="s">
        <v>260</v>
      </c>
      <c r="E12" s="35"/>
      <c r="F12" s="135" t="s">
        <v>173</v>
      </c>
      <c r="G12" s="40">
        <v>43409</v>
      </c>
      <c r="H12" s="17">
        <v>1657</v>
      </c>
      <c r="I12" s="2" t="s">
        <v>301</v>
      </c>
      <c r="J12" s="2"/>
    </row>
    <row r="13" spans="1:10" ht="15.75" x14ac:dyDescent="0.25">
      <c r="A13" s="29" t="s">
        <v>25</v>
      </c>
      <c r="B13" s="40">
        <v>43392</v>
      </c>
      <c r="C13" s="17">
        <v>18.760000000000002</v>
      </c>
      <c r="D13" s="17" t="s">
        <v>261</v>
      </c>
      <c r="E13" s="35"/>
      <c r="F13" s="39" t="s">
        <v>166</v>
      </c>
      <c r="G13" s="40">
        <v>43409</v>
      </c>
      <c r="H13" s="17">
        <v>2904.95</v>
      </c>
      <c r="I13" s="2" t="s">
        <v>255</v>
      </c>
      <c r="J13" s="2"/>
    </row>
    <row r="14" spans="1:10" ht="15.75" x14ac:dyDescent="0.25">
      <c r="A14" s="2" t="s">
        <v>24</v>
      </c>
      <c r="B14" s="40">
        <v>43420</v>
      </c>
      <c r="C14" s="17">
        <v>1734.2</v>
      </c>
      <c r="D14" s="17" t="s">
        <v>260</v>
      </c>
      <c r="E14" s="35"/>
      <c r="F14" s="2" t="s">
        <v>169</v>
      </c>
      <c r="G14" s="40">
        <v>43430</v>
      </c>
      <c r="H14" s="17">
        <v>2751.13</v>
      </c>
      <c r="I14" s="2" t="s">
        <v>301</v>
      </c>
      <c r="J14" s="2"/>
    </row>
    <row r="15" spans="1:10" ht="15.75" x14ac:dyDescent="0.25">
      <c r="D15" s="17"/>
      <c r="E15" s="35"/>
      <c r="F15" s="2"/>
      <c r="G15" s="40"/>
      <c r="H15" s="17"/>
      <c r="I15" s="2"/>
    </row>
    <row r="16" spans="1:10" ht="16.5" thickBot="1" x14ac:dyDescent="0.3">
      <c r="A16" s="25" t="s">
        <v>35</v>
      </c>
      <c r="B16" s="40"/>
      <c r="C16" s="30">
        <f>SUM(C12:C15)</f>
        <v>3395.21</v>
      </c>
      <c r="D16" s="16"/>
      <c r="E16" s="37"/>
      <c r="F16" s="25" t="s">
        <v>35</v>
      </c>
      <c r="G16" s="40"/>
      <c r="H16" s="30">
        <f>SUM(H12:H15)</f>
        <v>7313.08</v>
      </c>
      <c r="I16" s="2"/>
    </row>
    <row r="17" spans="1:10" ht="16.5" thickTop="1" x14ac:dyDescent="0.25">
      <c r="A17" s="13"/>
      <c r="B17" s="40"/>
      <c r="C17" s="17"/>
      <c r="D17" s="17"/>
      <c r="E17" s="35"/>
      <c r="F17" s="2"/>
      <c r="G17" s="40"/>
      <c r="H17" s="17"/>
      <c r="I17" s="2"/>
    </row>
    <row r="18" spans="1:10" ht="17.25" x14ac:dyDescent="0.35">
      <c r="A18" s="28" t="s">
        <v>26</v>
      </c>
      <c r="B18" s="26" t="s">
        <v>23</v>
      </c>
      <c r="C18" s="24" t="s">
        <v>1</v>
      </c>
      <c r="D18" s="24"/>
      <c r="E18" s="32"/>
      <c r="F18" s="5" t="s">
        <v>40</v>
      </c>
      <c r="G18" s="26" t="s">
        <v>23</v>
      </c>
      <c r="H18" s="24" t="s">
        <v>1</v>
      </c>
      <c r="I18" s="2"/>
      <c r="J18" s="2"/>
    </row>
    <row r="19" spans="1:10" ht="15.75" x14ac:dyDescent="0.25">
      <c r="A19" s="13" t="s">
        <v>134</v>
      </c>
      <c r="B19" s="40">
        <v>43403</v>
      </c>
      <c r="C19" s="17">
        <v>642</v>
      </c>
      <c r="D19" s="17" t="s">
        <v>264</v>
      </c>
      <c r="E19" s="35"/>
      <c r="F19" s="2"/>
      <c r="G19" s="40"/>
      <c r="H19" s="17"/>
      <c r="I19" s="2"/>
      <c r="J19" s="2"/>
    </row>
    <row r="20" spans="1:10" ht="15.75" x14ac:dyDescent="0.25">
      <c r="A20" s="13" t="s">
        <v>135</v>
      </c>
      <c r="B20" s="40">
        <v>43418</v>
      </c>
      <c r="C20" s="17">
        <v>47.35</v>
      </c>
      <c r="D20" s="17" t="s">
        <v>278</v>
      </c>
      <c r="E20" s="35"/>
      <c r="F20" s="2"/>
      <c r="G20" s="40"/>
      <c r="H20" s="17"/>
      <c r="I20" s="2"/>
      <c r="J20" s="2"/>
    </row>
    <row r="21" spans="1:10" ht="15.75" x14ac:dyDescent="0.25">
      <c r="A21" s="13" t="s">
        <v>136</v>
      </c>
      <c r="B21" s="40">
        <v>43413</v>
      </c>
      <c r="C21" s="17">
        <v>351.14</v>
      </c>
      <c r="D21" s="17" t="s">
        <v>279</v>
      </c>
      <c r="E21" s="35"/>
      <c r="F21" s="2"/>
      <c r="G21" s="40"/>
      <c r="H21" s="17"/>
      <c r="I21" s="2"/>
      <c r="J21" s="2"/>
    </row>
    <row r="22" spans="1:10" ht="15.75" x14ac:dyDescent="0.25">
      <c r="A22" s="13" t="s">
        <v>137</v>
      </c>
      <c r="B22" s="40">
        <v>43417</v>
      </c>
      <c r="C22" s="17">
        <v>1000</v>
      </c>
      <c r="D22" s="17" t="s">
        <v>265</v>
      </c>
      <c r="E22" s="35"/>
      <c r="F22" s="2"/>
      <c r="G22" s="40"/>
      <c r="H22" s="17"/>
      <c r="I22" s="2"/>
      <c r="J22" s="2"/>
    </row>
    <row r="23" spans="1:10" ht="15.75" x14ac:dyDescent="0.25">
      <c r="A23" s="13" t="s">
        <v>138</v>
      </c>
      <c r="B23" s="40">
        <v>43413</v>
      </c>
      <c r="C23" s="17">
        <v>163.96</v>
      </c>
      <c r="D23" s="17" t="s">
        <v>280</v>
      </c>
      <c r="E23" s="35"/>
      <c r="F23" s="2"/>
      <c r="G23" s="40"/>
      <c r="H23" s="17"/>
      <c r="I23" s="2"/>
      <c r="J23" s="2"/>
    </row>
    <row r="24" spans="1:10" ht="15.75" x14ac:dyDescent="0.25">
      <c r="A24" s="13"/>
      <c r="B24" s="40"/>
      <c r="C24" s="17"/>
      <c r="D24" s="17"/>
      <c r="E24" s="35"/>
      <c r="F24" s="2"/>
      <c r="G24" s="40"/>
      <c r="H24" s="17"/>
      <c r="I24" s="2"/>
      <c r="J24" s="2"/>
    </row>
    <row r="25" spans="1:10" ht="15.75" x14ac:dyDescent="0.25">
      <c r="A25" s="13" t="s">
        <v>36</v>
      </c>
      <c r="B25" s="40">
        <v>43419</v>
      </c>
      <c r="C25" s="17">
        <v>145</v>
      </c>
      <c r="D25" s="17" t="s">
        <v>254</v>
      </c>
      <c r="E25" s="35"/>
      <c r="F25" s="2"/>
      <c r="G25" s="40"/>
      <c r="H25" s="17"/>
      <c r="I25" s="2"/>
      <c r="J25" s="2"/>
    </row>
    <row r="26" spans="1:10" ht="15.75" x14ac:dyDescent="0.25">
      <c r="A26" s="13"/>
      <c r="B26" s="40"/>
      <c r="C26" s="17"/>
      <c r="D26" s="17"/>
      <c r="E26" s="35"/>
      <c r="F26" s="2"/>
      <c r="G26" s="40"/>
      <c r="H26" s="17"/>
      <c r="I26" s="2"/>
      <c r="J26" s="2"/>
    </row>
    <row r="27" spans="1:10" ht="15.75" x14ac:dyDescent="0.25">
      <c r="A27" s="13" t="s">
        <v>116</v>
      </c>
      <c r="B27" s="40">
        <v>43409</v>
      </c>
      <c r="C27" s="17">
        <v>2904.95</v>
      </c>
      <c r="D27" s="17" t="s">
        <v>255</v>
      </c>
      <c r="E27" s="35"/>
      <c r="F27" s="2"/>
      <c r="G27" s="40"/>
      <c r="H27" s="17"/>
      <c r="I27" s="2"/>
      <c r="J27" s="2"/>
    </row>
    <row r="28" spans="1:10" ht="15.75" x14ac:dyDescent="0.25">
      <c r="A28" s="13"/>
      <c r="B28" s="40"/>
      <c r="C28" s="17"/>
      <c r="D28" s="17"/>
      <c r="E28" s="35"/>
      <c r="F28" s="2"/>
      <c r="G28" s="40"/>
      <c r="H28" s="17"/>
      <c r="I28" s="2"/>
      <c r="J28" s="2"/>
    </row>
    <row r="29" spans="1:10" ht="16.5" thickBot="1" x14ac:dyDescent="0.3">
      <c r="A29" s="42" t="s">
        <v>37</v>
      </c>
      <c r="B29" s="40"/>
      <c r="C29" s="30">
        <f>SUM(C19:C28)</f>
        <v>5254.4</v>
      </c>
      <c r="D29" s="16"/>
      <c r="E29" s="37"/>
      <c r="F29" s="47" t="s">
        <v>58</v>
      </c>
      <c r="G29" s="40"/>
      <c r="H29" s="30">
        <f>SUM(H19:H28)</f>
        <v>0</v>
      </c>
      <c r="I29" s="2"/>
      <c r="J29" s="2"/>
    </row>
    <row r="30" spans="1:10" ht="16.5" thickTop="1" x14ac:dyDescent="0.25">
      <c r="A30" s="13"/>
      <c r="B30" s="40"/>
      <c r="C30" s="17"/>
      <c r="D30" s="17"/>
      <c r="E30" s="35"/>
      <c r="F30" s="2"/>
      <c r="G30" s="40"/>
      <c r="H30" s="17"/>
      <c r="I30" s="2"/>
      <c r="J30" s="2"/>
    </row>
    <row r="31" spans="1:10" ht="15.75" x14ac:dyDescent="0.25">
      <c r="A31" s="13"/>
      <c r="B31" s="40"/>
      <c r="C31" s="17"/>
      <c r="D31" s="17"/>
      <c r="E31" s="35"/>
      <c r="F31" s="2"/>
      <c r="G31" s="40"/>
      <c r="H31" s="17"/>
      <c r="I31" s="2"/>
      <c r="J31" s="2"/>
    </row>
    <row r="32" spans="1:10" ht="15.75" x14ac:dyDescent="0.25">
      <c r="A32" s="13"/>
      <c r="B32" s="40"/>
      <c r="C32" s="17"/>
      <c r="D32" s="17"/>
      <c r="E32" s="35"/>
      <c r="F32" s="2"/>
      <c r="G32" s="40"/>
      <c r="H32" s="17"/>
      <c r="I32" s="2"/>
      <c r="J32" s="2"/>
    </row>
    <row r="33" spans="1:10" ht="15.75" x14ac:dyDescent="0.25">
      <c r="A33" s="13"/>
      <c r="B33" s="44"/>
      <c r="C33" s="17"/>
      <c r="D33" s="17"/>
      <c r="E33" s="35"/>
      <c r="F33" s="2"/>
      <c r="G33" s="44"/>
      <c r="H33" s="17"/>
      <c r="I33" s="2"/>
      <c r="J33" s="2"/>
    </row>
    <row r="34" spans="1:10" ht="15.75" x14ac:dyDescent="0.25">
      <c r="A34" s="13"/>
      <c r="B34" s="44"/>
      <c r="C34" s="17"/>
      <c r="D34" s="17"/>
      <c r="E34" s="35"/>
      <c r="F34" s="2"/>
      <c r="G34" s="44"/>
      <c r="H34" s="17"/>
      <c r="I34" s="2"/>
      <c r="J34" s="2"/>
    </row>
    <row r="35" spans="1:10" ht="15.75" x14ac:dyDescent="0.25">
      <c r="A35" s="13"/>
      <c r="B35" s="44"/>
      <c r="C35" s="17"/>
      <c r="D35" s="17"/>
      <c r="E35" s="35"/>
      <c r="F35" s="2"/>
      <c r="G35" s="44"/>
      <c r="H35" s="17"/>
      <c r="I35" s="2"/>
      <c r="J35" s="2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workbookViewId="0"/>
  </sheetViews>
  <sheetFormatPr defaultRowHeight="15" x14ac:dyDescent="0.25"/>
  <cols>
    <col min="1" max="1" width="30.7109375" bestFit="1" customWidth="1"/>
    <col min="3" max="3" width="14.28515625" bestFit="1" customWidth="1"/>
    <col min="5" max="5" width="6.140625" customWidth="1"/>
    <col min="6" max="6" width="26.7109375" customWidth="1"/>
    <col min="8" max="8" width="14.28515625" bestFit="1" customWidth="1"/>
  </cols>
  <sheetData>
    <row r="1" spans="1:10" ht="15.75" x14ac:dyDescent="0.25">
      <c r="A1" s="22" t="s">
        <v>107</v>
      </c>
      <c r="B1" s="2"/>
      <c r="C1" s="4">
        <v>2018</v>
      </c>
      <c r="D1" s="2"/>
      <c r="E1" s="31"/>
      <c r="F1" s="22" t="s">
        <v>27</v>
      </c>
      <c r="G1" s="2"/>
      <c r="H1" s="4">
        <v>2018</v>
      </c>
      <c r="I1" s="2"/>
      <c r="J1" s="2"/>
    </row>
    <row r="2" spans="1:10" ht="17.25" x14ac:dyDescent="0.35">
      <c r="A2" s="13"/>
      <c r="B2" s="23"/>
      <c r="C2" s="24" t="s">
        <v>2</v>
      </c>
      <c r="D2" s="24"/>
      <c r="E2" s="32"/>
      <c r="F2" s="2"/>
      <c r="G2" s="23"/>
      <c r="H2" s="24" t="s">
        <v>2</v>
      </c>
      <c r="I2" s="2"/>
      <c r="J2" s="2"/>
    </row>
    <row r="3" spans="1:10" ht="15.75" x14ac:dyDescent="0.25">
      <c r="A3" s="25" t="s">
        <v>29</v>
      </c>
      <c r="B3" s="26">
        <v>43425</v>
      </c>
      <c r="C3" s="27">
        <f>'Nov 2018'!C9</f>
        <v>23670.910000000003</v>
      </c>
      <c r="D3" s="27"/>
      <c r="E3" s="34"/>
      <c r="F3" s="25" t="s">
        <v>29</v>
      </c>
      <c r="G3" s="26">
        <v>43435</v>
      </c>
      <c r="H3" s="27">
        <f>'Nov 2018'!H9</f>
        <v>10319.68</v>
      </c>
      <c r="I3" s="2"/>
      <c r="J3" s="2"/>
    </row>
    <row r="4" spans="1:10" ht="15.75" x14ac:dyDescent="0.25">
      <c r="A4" s="25"/>
      <c r="B4" s="26"/>
      <c r="C4" s="45"/>
      <c r="D4" s="17"/>
      <c r="E4" s="35"/>
      <c r="F4" s="25"/>
      <c r="G4" s="26"/>
      <c r="H4" s="46"/>
      <c r="I4" s="2"/>
      <c r="J4" s="2"/>
    </row>
    <row r="5" spans="1:10" ht="15.75" x14ac:dyDescent="0.25">
      <c r="A5" s="25" t="s">
        <v>30</v>
      </c>
      <c r="B5" s="26"/>
      <c r="C5" s="17">
        <f>C16</f>
        <v>2904.95</v>
      </c>
      <c r="D5" s="17"/>
      <c r="E5" s="35"/>
      <c r="F5" s="25" t="s">
        <v>30</v>
      </c>
      <c r="G5" s="26"/>
      <c r="H5" s="17">
        <f>H16</f>
        <v>1882.62</v>
      </c>
      <c r="I5" s="2"/>
      <c r="J5" s="2"/>
    </row>
    <row r="6" spans="1:10" ht="15.75" x14ac:dyDescent="0.25">
      <c r="A6" s="25"/>
      <c r="B6" s="26"/>
      <c r="C6" s="17"/>
      <c r="D6" s="17"/>
      <c r="E6" s="35"/>
      <c r="F6" s="25"/>
      <c r="G6" s="26"/>
      <c r="H6" s="17"/>
      <c r="I6" s="2"/>
      <c r="J6" s="2"/>
    </row>
    <row r="7" spans="1:10" ht="15.75" x14ac:dyDescent="0.25">
      <c r="A7" s="25" t="s">
        <v>31</v>
      </c>
      <c r="C7" s="9">
        <f>C31</f>
        <v>1748.4999999999998</v>
      </c>
      <c r="D7" s="9"/>
      <c r="E7" s="36"/>
      <c r="F7" s="25" t="s">
        <v>31</v>
      </c>
      <c r="H7" s="9">
        <f>H31</f>
        <v>2953.95</v>
      </c>
      <c r="I7" s="2"/>
      <c r="J7" s="2"/>
    </row>
    <row r="8" spans="1:10" ht="15.75" x14ac:dyDescent="0.25">
      <c r="A8" s="25"/>
      <c r="B8" s="26"/>
      <c r="C8" s="17"/>
      <c r="D8" s="17"/>
      <c r="E8" s="35"/>
      <c r="F8" s="25"/>
      <c r="G8" s="26"/>
      <c r="H8" s="17"/>
      <c r="I8" s="2"/>
      <c r="J8" s="2"/>
    </row>
    <row r="9" spans="1:10" ht="16.5" thickBot="1" x14ac:dyDescent="0.3">
      <c r="A9" s="25" t="s">
        <v>32</v>
      </c>
      <c r="B9" s="26">
        <v>43453</v>
      </c>
      <c r="C9" s="63">
        <f>C3+C5-C7</f>
        <v>24827.360000000004</v>
      </c>
      <c r="D9" s="16"/>
      <c r="E9" s="37"/>
      <c r="F9" s="25" t="s">
        <v>32</v>
      </c>
      <c r="G9" s="26">
        <v>43465</v>
      </c>
      <c r="H9" s="63">
        <f>H3+H5-H7</f>
        <v>9248.3499999999985</v>
      </c>
      <c r="I9" s="2"/>
      <c r="J9" s="2"/>
    </row>
    <row r="10" spans="1:10" ht="16.5" thickTop="1" x14ac:dyDescent="0.25">
      <c r="A10" s="25"/>
      <c r="B10" s="26"/>
      <c r="C10" s="17"/>
      <c r="D10" s="17"/>
      <c r="E10" s="35"/>
      <c r="F10" s="25"/>
      <c r="G10" s="26"/>
      <c r="H10" s="17"/>
      <c r="I10" s="2"/>
      <c r="J10" s="2"/>
    </row>
    <row r="11" spans="1:10" ht="17.25" x14ac:dyDescent="0.35">
      <c r="A11" s="28" t="s">
        <v>22</v>
      </c>
      <c r="B11" s="26" t="s">
        <v>23</v>
      </c>
      <c r="C11" s="24" t="s">
        <v>1</v>
      </c>
      <c r="D11" s="24"/>
      <c r="E11" s="32"/>
      <c r="F11" s="28" t="s">
        <v>22</v>
      </c>
      <c r="G11" s="26" t="s">
        <v>23</v>
      </c>
      <c r="H11" s="24" t="s">
        <v>1</v>
      </c>
      <c r="I11" s="2"/>
      <c r="J11" s="2"/>
    </row>
    <row r="12" spans="1:10" ht="15.75" x14ac:dyDescent="0.25">
      <c r="A12" s="13" t="s">
        <v>24</v>
      </c>
      <c r="C12" s="17">
        <v>0</v>
      </c>
      <c r="D12" s="17"/>
      <c r="E12" s="35"/>
      <c r="F12" s="39" t="s">
        <v>171</v>
      </c>
      <c r="G12" s="40">
        <v>43444</v>
      </c>
      <c r="H12" s="17">
        <v>1214.6199999999999</v>
      </c>
      <c r="I12" s="2"/>
      <c r="J12" s="2"/>
    </row>
    <row r="13" spans="1:10" ht="15.75" x14ac:dyDescent="0.25">
      <c r="A13" s="2" t="s">
        <v>139</v>
      </c>
      <c r="B13" s="40">
        <v>43444</v>
      </c>
      <c r="C13" s="17">
        <v>2904.95</v>
      </c>
      <c r="D13" s="17" t="s">
        <v>255</v>
      </c>
      <c r="E13" s="35"/>
      <c r="F13" s="135" t="s">
        <v>302</v>
      </c>
      <c r="G13" s="40">
        <v>43447</v>
      </c>
      <c r="H13" s="17">
        <v>149</v>
      </c>
      <c r="I13" s="2"/>
      <c r="J13" s="2"/>
    </row>
    <row r="14" spans="1:10" ht="15.75" x14ac:dyDescent="0.25">
      <c r="A14" s="2"/>
      <c r="B14" s="40"/>
      <c r="C14" s="17"/>
      <c r="D14" s="17"/>
      <c r="E14" s="35"/>
      <c r="F14" s="135" t="s">
        <v>303</v>
      </c>
      <c r="G14" s="40">
        <v>43447</v>
      </c>
      <c r="H14" s="17">
        <v>519</v>
      </c>
      <c r="I14" s="2"/>
      <c r="J14" s="2"/>
    </row>
    <row r="15" spans="1:10" ht="15.75" x14ac:dyDescent="0.25">
      <c r="A15" s="13"/>
      <c r="B15" s="40"/>
      <c r="C15" s="17"/>
      <c r="D15" s="17"/>
      <c r="E15" s="35"/>
      <c r="F15" s="39"/>
      <c r="G15" s="40"/>
      <c r="H15" s="17"/>
      <c r="I15" s="2"/>
    </row>
    <row r="16" spans="1:10" ht="16.5" thickBot="1" x14ac:dyDescent="0.3">
      <c r="A16" s="25" t="s">
        <v>35</v>
      </c>
      <c r="B16" s="40"/>
      <c r="C16" s="30">
        <f>SUM(C13:C15)</f>
        <v>2904.95</v>
      </c>
      <c r="D16" s="16"/>
      <c r="E16" s="37"/>
      <c r="F16" s="25" t="s">
        <v>35</v>
      </c>
      <c r="G16" s="40"/>
      <c r="H16" s="30">
        <f>SUM(H12:H15)</f>
        <v>1882.62</v>
      </c>
      <c r="I16" s="2"/>
    </row>
    <row r="17" spans="1:10" ht="16.5" thickTop="1" x14ac:dyDescent="0.25">
      <c r="A17" s="13"/>
      <c r="B17" s="40"/>
      <c r="C17" s="17"/>
      <c r="D17" s="17"/>
      <c r="E17" s="35"/>
      <c r="F17" s="2"/>
      <c r="G17" s="40"/>
      <c r="H17" s="17"/>
      <c r="I17" s="2"/>
    </row>
    <row r="18" spans="1:10" ht="17.25" x14ac:dyDescent="0.35">
      <c r="A18" s="28" t="s">
        <v>26</v>
      </c>
      <c r="B18" s="26" t="s">
        <v>23</v>
      </c>
      <c r="C18" s="24" t="s">
        <v>1</v>
      </c>
      <c r="D18" s="24"/>
      <c r="E18" s="32"/>
      <c r="F18" s="28" t="s">
        <v>26</v>
      </c>
      <c r="G18" s="26" t="s">
        <v>23</v>
      </c>
      <c r="H18" s="24" t="s">
        <v>1</v>
      </c>
      <c r="I18" s="2"/>
      <c r="J18" s="2"/>
    </row>
    <row r="19" spans="1:10" ht="15.75" x14ac:dyDescent="0.25">
      <c r="A19" s="120" t="s">
        <v>285</v>
      </c>
      <c r="B19" s="40">
        <v>43431</v>
      </c>
      <c r="C19" s="17">
        <v>7.41</v>
      </c>
      <c r="D19" s="17" t="s">
        <v>265</v>
      </c>
      <c r="E19" s="35"/>
      <c r="F19" s="120" t="s">
        <v>305</v>
      </c>
      <c r="G19" s="40">
        <v>43437</v>
      </c>
      <c r="H19" s="17">
        <v>49</v>
      </c>
      <c r="I19" s="2" t="s">
        <v>301</v>
      </c>
      <c r="J19" s="2"/>
    </row>
    <row r="20" spans="1:10" ht="15.75" x14ac:dyDescent="0.25">
      <c r="A20" s="2" t="s">
        <v>154</v>
      </c>
      <c r="B20" s="40">
        <v>43437</v>
      </c>
      <c r="C20" s="17">
        <v>64.489999999999995</v>
      </c>
      <c r="D20" s="17" t="s">
        <v>268</v>
      </c>
      <c r="E20" s="35"/>
      <c r="F20" s="2" t="s">
        <v>172</v>
      </c>
      <c r="G20" s="40">
        <v>43444</v>
      </c>
      <c r="H20" s="17">
        <v>2904.95</v>
      </c>
      <c r="I20" s="17" t="s">
        <v>255</v>
      </c>
      <c r="J20" s="2"/>
    </row>
    <row r="21" spans="1:10" ht="15.75" x14ac:dyDescent="0.25">
      <c r="A21" s="2" t="s">
        <v>155</v>
      </c>
      <c r="B21" s="40">
        <v>43441</v>
      </c>
      <c r="C21" s="17">
        <v>748</v>
      </c>
      <c r="D21" s="17" t="s">
        <v>264</v>
      </c>
      <c r="E21" s="35"/>
      <c r="F21" s="2"/>
      <c r="G21" s="40"/>
      <c r="H21" s="17"/>
      <c r="I21" s="2"/>
      <c r="J21" s="2"/>
    </row>
    <row r="22" spans="1:10" ht="15.75" x14ac:dyDescent="0.25">
      <c r="A22" s="2" t="s">
        <v>156</v>
      </c>
      <c r="B22" s="40">
        <v>43437</v>
      </c>
      <c r="C22" s="17">
        <v>280.51</v>
      </c>
      <c r="D22" s="17" t="s">
        <v>280</v>
      </c>
      <c r="E22" s="35"/>
      <c r="F22" s="2"/>
      <c r="G22" s="40"/>
      <c r="H22" s="17"/>
      <c r="I22" s="2"/>
      <c r="J22" s="2"/>
    </row>
    <row r="23" spans="1:10" ht="15.75" x14ac:dyDescent="0.25">
      <c r="A23" s="2" t="s">
        <v>157</v>
      </c>
      <c r="B23" s="40">
        <v>43437</v>
      </c>
      <c r="C23" s="17">
        <v>7.62</v>
      </c>
      <c r="D23" s="17" t="s">
        <v>278</v>
      </c>
      <c r="E23" s="35"/>
      <c r="F23" s="2"/>
      <c r="G23" s="40"/>
      <c r="H23" s="17"/>
      <c r="I23" s="2"/>
      <c r="J23" s="2"/>
    </row>
    <row r="24" spans="1:10" ht="15.75" x14ac:dyDescent="0.25">
      <c r="A24" s="2" t="s">
        <v>158</v>
      </c>
      <c r="B24" s="40">
        <v>43437</v>
      </c>
      <c r="C24" s="17">
        <v>70.89</v>
      </c>
      <c r="D24" s="17" t="s">
        <v>270</v>
      </c>
      <c r="E24" s="35"/>
      <c r="F24" s="2"/>
      <c r="G24" s="40"/>
      <c r="H24" s="17"/>
      <c r="I24" s="2"/>
      <c r="J24" s="2"/>
    </row>
    <row r="25" spans="1:10" ht="15.75" x14ac:dyDescent="0.25">
      <c r="A25" s="13" t="s">
        <v>159</v>
      </c>
      <c r="B25" s="40">
        <v>43437</v>
      </c>
      <c r="C25" s="17">
        <v>309</v>
      </c>
      <c r="D25" s="17" t="s">
        <v>284</v>
      </c>
      <c r="E25" s="35"/>
      <c r="F25" s="2"/>
      <c r="G25" s="40"/>
      <c r="H25" s="17"/>
      <c r="I25" s="2"/>
      <c r="J25" s="2"/>
    </row>
    <row r="26" spans="1:10" ht="15.75" x14ac:dyDescent="0.25">
      <c r="A26" s="13" t="s">
        <v>160</v>
      </c>
      <c r="B26" s="40">
        <v>43451</v>
      </c>
      <c r="C26" s="17">
        <v>83.84</v>
      </c>
      <c r="D26" s="17" t="s">
        <v>270</v>
      </c>
      <c r="E26" s="35"/>
      <c r="F26" s="2"/>
      <c r="G26" s="40"/>
      <c r="H26" s="17"/>
      <c r="I26" s="2"/>
      <c r="J26" s="2"/>
    </row>
    <row r="27" spans="1:10" ht="15.75" x14ac:dyDescent="0.25">
      <c r="A27" s="13"/>
      <c r="B27" s="40"/>
      <c r="C27" s="17"/>
      <c r="D27" s="17"/>
      <c r="E27" s="35"/>
      <c r="F27" s="2"/>
      <c r="G27" s="40"/>
      <c r="H27" s="17"/>
      <c r="I27" s="2"/>
      <c r="J27" s="2"/>
    </row>
    <row r="28" spans="1:10" ht="15.75" x14ac:dyDescent="0.25">
      <c r="A28" s="13" t="s">
        <v>36</v>
      </c>
      <c r="B28" s="40">
        <v>43451</v>
      </c>
      <c r="C28" s="17">
        <v>145</v>
      </c>
      <c r="D28" s="17" t="s">
        <v>254</v>
      </c>
      <c r="E28" s="35"/>
      <c r="F28" s="2"/>
      <c r="G28" s="40"/>
      <c r="H28" s="17"/>
      <c r="I28" s="2"/>
      <c r="J28" s="2"/>
    </row>
    <row r="29" spans="1:10" ht="15.75" x14ac:dyDescent="0.25">
      <c r="A29" s="13" t="s">
        <v>140</v>
      </c>
      <c r="B29" s="40">
        <v>43430</v>
      </c>
      <c r="C29" s="17">
        <v>31.74</v>
      </c>
      <c r="D29" s="17" t="s">
        <v>266</v>
      </c>
      <c r="E29" s="35"/>
      <c r="F29" s="2"/>
      <c r="G29" s="40"/>
      <c r="H29" s="17"/>
      <c r="I29" s="2"/>
      <c r="J29" s="2"/>
    </row>
    <row r="30" spans="1:10" ht="15.75" x14ac:dyDescent="0.25">
      <c r="A30" s="13"/>
      <c r="B30" s="40"/>
      <c r="C30" s="17"/>
      <c r="D30" s="17"/>
      <c r="E30" s="35"/>
      <c r="F30" s="2"/>
      <c r="G30" s="40"/>
      <c r="H30" s="17"/>
      <c r="I30" s="2"/>
      <c r="J30" s="2"/>
    </row>
    <row r="31" spans="1:10" ht="16.5" thickBot="1" x14ac:dyDescent="0.3">
      <c r="A31" s="25" t="s">
        <v>37</v>
      </c>
      <c r="B31" s="40"/>
      <c r="C31" s="30">
        <f>SUM(C19:C30)</f>
        <v>1748.4999999999998</v>
      </c>
      <c r="D31" s="16"/>
      <c r="E31" s="37"/>
      <c r="F31" s="47" t="s">
        <v>58</v>
      </c>
      <c r="G31" s="40"/>
      <c r="H31" s="30">
        <f>SUM(H19:H30)</f>
        <v>2953.95</v>
      </c>
      <c r="I31" s="2"/>
      <c r="J31" s="2"/>
    </row>
    <row r="32" spans="1:10" ht="16.5" thickTop="1" x14ac:dyDescent="0.25">
      <c r="A32" s="13"/>
      <c r="B32" s="40"/>
      <c r="C32" s="17"/>
      <c r="D32" s="17"/>
      <c r="E32" s="35"/>
      <c r="F32" s="2"/>
      <c r="G32" s="40"/>
      <c r="H32" s="17"/>
      <c r="I32" s="2"/>
      <c r="J32" s="2"/>
    </row>
    <row r="33" spans="1:10" ht="15.75" x14ac:dyDescent="0.25">
      <c r="A33" s="13"/>
      <c r="B33" s="40"/>
      <c r="C33" s="17"/>
      <c r="D33" s="17"/>
      <c r="E33" s="35"/>
      <c r="F33" s="2"/>
      <c r="G33" s="40"/>
      <c r="H33" s="17"/>
      <c r="I33" s="2"/>
      <c r="J33" s="2"/>
    </row>
    <row r="34" spans="1:10" ht="15.75" x14ac:dyDescent="0.25">
      <c r="A34" s="13"/>
      <c r="B34" s="40"/>
      <c r="C34" s="17"/>
      <c r="D34" s="17"/>
      <c r="E34" s="35"/>
      <c r="F34" s="2"/>
      <c r="G34" s="40"/>
      <c r="H34" s="17"/>
      <c r="I34" s="2"/>
      <c r="J34" s="2"/>
    </row>
    <row r="35" spans="1:10" ht="15.75" x14ac:dyDescent="0.25">
      <c r="A35" s="13"/>
      <c r="B35" s="44"/>
      <c r="C35" s="17"/>
      <c r="D35" s="17"/>
      <c r="E35" s="35"/>
      <c r="F35" s="2"/>
      <c r="G35" s="44"/>
      <c r="H35" s="17"/>
      <c r="I35" s="2"/>
      <c r="J35" s="2"/>
    </row>
    <row r="36" spans="1:10" ht="15.75" x14ac:dyDescent="0.25">
      <c r="A36" s="13"/>
      <c r="B36" s="44"/>
      <c r="C36" s="17"/>
      <c r="D36" s="17"/>
      <c r="E36" s="35"/>
      <c r="F36" s="2"/>
      <c r="G36" s="44"/>
      <c r="H36" s="17"/>
      <c r="I36" s="2"/>
      <c r="J36" s="2"/>
    </row>
    <row r="37" spans="1:10" ht="15.75" x14ac:dyDescent="0.25">
      <c r="A37" s="13"/>
      <c r="B37" s="44"/>
      <c r="C37" s="17"/>
      <c r="D37" s="17"/>
      <c r="E37" s="35"/>
      <c r="F37" s="2"/>
      <c r="G37" s="44"/>
      <c r="H37" s="17"/>
      <c r="I37" s="2"/>
      <c r="J37" s="2"/>
    </row>
  </sheetData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workbookViewId="0"/>
  </sheetViews>
  <sheetFormatPr defaultRowHeight="15" x14ac:dyDescent="0.2"/>
  <cols>
    <col min="1" max="1" width="30.7109375" style="13" bestFit="1" customWidth="1"/>
    <col min="2" max="2" width="12.7109375" style="2" bestFit="1" customWidth="1"/>
    <col min="3" max="3" width="16.140625" style="2" customWidth="1"/>
    <col min="4" max="4" width="8.28515625" style="2" customWidth="1"/>
    <col min="5" max="5" width="4.85546875" style="2" customWidth="1"/>
    <col min="6" max="6" width="24" style="2" customWidth="1"/>
    <col min="7" max="7" width="10.42578125" style="2" customWidth="1"/>
    <col min="8" max="8" width="14.85546875" style="2" customWidth="1"/>
    <col min="9" max="16384" width="9.140625" style="2"/>
  </cols>
  <sheetData>
    <row r="1" spans="1:8" ht="23.25" customHeight="1" x14ac:dyDescent="0.25">
      <c r="A1" s="22" t="s">
        <v>107</v>
      </c>
      <c r="C1" s="4">
        <v>2019</v>
      </c>
      <c r="E1" s="31"/>
      <c r="F1" s="22" t="s">
        <v>27</v>
      </c>
      <c r="H1" s="4">
        <v>2019</v>
      </c>
    </row>
    <row r="2" spans="1:8" ht="17.25" x14ac:dyDescent="0.35">
      <c r="B2" s="23"/>
      <c r="C2" s="24" t="s">
        <v>28</v>
      </c>
      <c r="D2" s="24"/>
      <c r="E2" s="32"/>
      <c r="G2" s="23"/>
      <c r="H2" s="24" t="s">
        <v>28</v>
      </c>
    </row>
    <row r="3" spans="1:8" ht="15.75" x14ac:dyDescent="0.25">
      <c r="A3" s="25" t="s">
        <v>29</v>
      </c>
      <c r="B3" s="33">
        <v>43454</v>
      </c>
      <c r="C3" s="27">
        <f>'Dec 2018'!C9</f>
        <v>24827.360000000004</v>
      </c>
      <c r="D3" s="27"/>
      <c r="E3" s="34"/>
      <c r="F3" s="25" t="s">
        <v>29</v>
      </c>
      <c r="G3" s="26">
        <v>43466</v>
      </c>
      <c r="H3" s="27">
        <f>'Dec 2018'!H9</f>
        <v>9248.3499999999985</v>
      </c>
    </row>
    <row r="4" spans="1:8" x14ac:dyDescent="0.2">
      <c r="A4" s="25"/>
      <c r="B4" s="26"/>
      <c r="C4" s="65"/>
      <c r="D4" s="17"/>
      <c r="E4" s="35"/>
      <c r="F4" s="25"/>
      <c r="G4" s="26"/>
      <c r="H4" s="65"/>
    </row>
    <row r="5" spans="1:8" x14ac:dyDescent="0.2">
      <c r="A5" s="25" t="s">
        <v>30</v>
      </c>
      <c r="B5" s="26"/>
      <c r="C5" s="17">
        <f>C16</f>
        <v>3383.95</v>
      </c>
      <c r="D5" s="17"/>
      <c r="E5" s="35"/>
      <c r="F5" s="25" t="s">
        <v>30</v>
      </c>
      <c r="G5" s="26"/>
      <c r="H5" s="17">
        <f>H16</f>
        <v>1626.15</v>
      </c>
    </row>
    <row r="6" spans="1:8" x14ac:dyDescent="0.2">
      <c r="A6" s="25"/>
      <c r="B6" s="26"/>
      <c r="C6" s="17"/>
      <c r="D6" s="17"/>
      <c r="E6" s="35"/>
      <c r="F6" s="25"/>
      <c r="G6" s="26"/>
      <c r="H6" s="17"/>
    </row>
    <row r="7" spans="1:8" x14ac:dyDescent="0.2">
      <c r="A7" s="25" t="s">
        <v>31</v>
      </c>
      <c r="C7" s="9">
        <f>C26</f>
        <v>1139.08</v>
      </c>
      <c r="D7" s="9"/>
      <c r="E7" s="36"/>
      <c r="F7" s="25" t="s">
        <v>31</v>
      </c>
      <c r="H7" s="9">
        <f>H26</f>
        <v>0</v>
      </c>
    </row>
    <row r="8" spans="1:8" x14ac:dyDescent="0.2">
      <c r="A8" s="25"/>
      <c r="B8" s="26"/>
      <c r="C8" s="17"/>
      <c r="D8" s="17"/>
      <c r="E8" s="35"/>
      <c r="F8" s="25"/>
      <c r="G8" s="26"/>
      <c r="H8" s="17"/>
    </row>
    <row r="9" spans="1:8" ht="16.5" thickBot="1" x14ac:dyDescent="0.3">
      <c r="A9" s="25" t="s">
        <v>32</v>
      </c>
      <c r="B9" s="26">
        <v>43483</v>
      </c>
      <c r="C9" s="63">
        <f>C3+C5-C7</f>
        <v>27072.230000000003</v>
      </c>
      <c r="D9" s="16"/>
      <c r="E9" s="37"/>
      <c r="F9" s="25" t="s">
        <v>32</v>
      </c>
      <c r="G9" s="26">
        <v>43496</v>
      </c>
      <c r="H9" s="63">
        <f>H3+H5-H7</f>
        <v>10874.499999999998</v>
      </c>
    </row>
    <row r="10" spans="1:8" ht="15.75" thickTop="1" x14ac:dyDescent="0.2">
      <c r="A10" s="25"/>
      <c r="B10" s="26"/>
      <c r="C10" s="17"/>
      <c r="D10" s="17"/>
      <c r="E10" s="35"/>
      <c r="F10" s="25"/>
      <c r="G10" s="26"/>
      <c r="H10" s="17"/>
    </row>
    <row r="11" spans="1:8" ht="17.25" x14ac:dyDescent="0.35">
      <c r="A11" s="28" t="s">
        <v>22</v>
      </c>
      <c r="B11" s="26" t="s">
        <v>23</v>
      </c>
      <c r="C11" s="24" t="s">
        <v>1</v>
      </c>
      <c r="D11" s="24"/>
      <c r="E11" s="32"/>
      <c r="F11" s="5" t="s">
        <v>33</v>
      </c>
      <c r="G11" s="26" t="s">
        <v>23</v>
      </c>
      <c r="H11" s="24" t="s">
        <v>1</v>
      </c>
    </row>
    <row r="12" spans="1:8" x14ac:dyDescent="0.2">
      <c r="A12" s="29" t="s">
        <v>24</v>
      </c>
      <c r="B12" s="38">
        <v>43455</v>
      </c>
      <c r="C12" s="17">
        <v>1655.7</v>
      </c>
      <c r="D12" s="17" t="s">
        <v>260</v>
      </c>
      <c r="E12" s="35"/>
      <c r="F12" s="135" t="s">
        <v>170</v>
      </c>
      <c r="G12" s="40">
        <v>44569</v>
      </c>
      <c r="H12" s="17">
        <v>643</v>
      </c>
    </row>
    <row r="13" spans="1:8" x14ac:dyDescent="0.2">
      <c r="A13" s="29" t="s">
        <v>25</v>
      </c>
      <c r="B13" s="40">
        <v>43465</v>
      </c>
      <c r="C13" s="17">
        <v>11.75</v>
      </c>
      <c r="D13" s="17" t="s">
        <v>261</v>
      </c>
      <c r="E13" s="35"/>
      <c r="F13" s="39" t="s">
        <v>34</v>
      </c>
      <c r="G13" s="40">
        <v>44572</v>
      </c>
      <c r="H13" s="17">
        <v>983.15</v>
      </c>
    </row>
    <row r="14" spans="1:8" x14ac:dyDescent="0.2">
      <c r="A14" s="29" t="s">
        <v>24</v>
      </c>
      <c r="B14" s="40">
        <v>43118</v>
      </c>
      <c r="C14" s="17">
        <v>1716.5</v>
      </c>
      <c r="D14" s="17" t="s">
        <v>260</v>
      </c>
      <c r="E14" s="35"/>
      <c r="G14" s="40"/>
      <c r="H14" s="17"/>
    </row>
    <row r="15" spans="1:8" x14ac:dyDescent="0.2">
      <c r="B15" s="40"/>
      <c r="C15" s="17"/>
      <c r="D15" s="17"/>
      <c r="E15" s="35"/>
      <c r="G15" s="40"/>
      <c r="H15" s="17"/>
    </row>
    <row r="16" spans="1:8" ht="15.75" thickBot="1" x14ac:dyDescent="0.25">
      <c r="A16" s="25" t="s">
        <v>35</v>
      </c>
      <c r="B16" s="40"/>
      <c r="C16" s="30">
        <f>SUM(C12:C15)</f>
        <v>3383.95</v>
      </c>
      <c r="D16" s="16"/>
      <c r="E16" s="37"/>
      <c r="F16" s="25" t="s">
        <v>35</v>
      </c>
      <c r="G16" s="40"/>
      <c r="H16" s="30">
        <f>SUM(H12:H15)</f>
        <v>1626.15</v>
      </c>
    </row>
    <row r="17" spans="1:8" ht="15.75" thickTop="1" x14ac:dyDescent="0.2">
      <c r="B17" s="40"/>
      <c r="C17" s="17"/>
      <c r="D17" s="17"/>
      <c r="E17" s="35"/>
      <c r="G17" s="40"/>
      <c r="H17" s="17"/>
    </row>
    <row r="18" spans="1:8" ht="17.25" x14ac:dyDescent="0.35">
      <c r="A18" s="28" t="s">
        <v>26</v>
      </c>
      <c r="B18" s="26" t="s">
        <v>23</v>
      </c>
      <c r="C18" s="24" t="s">
        <v>1</v>
      </c>
      <c r="D18" s="24"/>
      <c r="E18" s="32"/>
      <c r="F18" s="28" t="s">
        <v>26</v>
      </c>
      <c r="G18" s="26" t="s">
        <v>23</v>
      </c>
      <c r="H18" s="24" t="s">
        <v>1</v>
      </c>
    </row>
    <row r="19" spans="1:8" x14ac:dyDescent="0.2">
      <c r="A19" s="13" t="s">
        <v>164</v>
      </c>
      <c r="B19" s="40">
        <v>43468</v>
      </c>
      <c r="C19" s="17">
        <v>190</v>
      </c>
      <c r="D19" s="17" t="s">
        <v>287</v>
      </c>
      <c r="E19" s="35"/>
      <c r="G19" s="40"/>
      <c r="H19" s="17"/>
    </row>
    <row r="20" spans="1:8" x14ac:dyDescent="0.2">
      <c r="A20" s="13" t="s">
        <v>161</v>
      </c>
      <c r="B20" s="41">
        <v>43455</v>
      </c>
      <c r="C20" s="17">
        <v>28.88</v>
      </c>
      <c r="D20" s="17" t="s">
        <v>286</v>
      </c>
      <c r="E20" s="35"/>
      <c r="G20" s="40"/>
      <c r="H20" s="17"/>
    </row>
    <row r="21" spans="1:8" x14ac:dyDescent="0.2">
      <c r="A21" s="13" t="s">
        <v>162</v>
      </c>
      <c r="B21" s="40">
        <v>43468</v>
      </c>
      <c r="C21" s="17">
        <v>688</v>
      </c>
      <c r="D21" s="17" t="s">
        <v>264</v>
      </c>
      <c r="E21" s="35"/>
      <c r="G21" s="40"/>
      <c r="H21" s="17"/>
    </row>
    <row r="22" spans="1:8" x14ac:dyDescent="0.2">
      <c r="A22" s="13" t="s">
        <v>163</v>
      </c>
      <c r="B22" s="40">
        <v>43479</v>
      </c>
      <c r="C22" s="17">
        <v>67</v>
      </c>
      <c r="D22" s="17" t="s">
        <v>268</v>
      </c>
      <c r="E22" s="35"/>
      <c r="G22" s="40"/>
      <c r="H22" s="17"/>
    </row>
    <row r="23" spans="1:8" x14ac:dyDescent="0.2">
      <c r="B23" s="40"/>
      <c r="C23" s="17"/>
      <c r="D23" s="17"/>
      <c r="E23" s="35"/>
      <c r="G23" s="40"/>
      <c r="H23" s="17"/>
    </row>
    <row r="24" spans="1:8" x14ac:dyDescent="0.2">
      <c r="A24" s="13" t="s">
        <v>36</v>
      </c>
      <c r="B24" s="40">
        <v>43480</v>
      </c>
      <c r="C24" s="17">
        <v>165.2</v>
      </c>
      <c r="D24" s="17" t="s">
        <v>254</v>
      </c>
      <c r="E24" s="35"/>
      <c r="G24" s="40"/>
      <c r="H24" s="17"/>
    </row>
    <row r="25" spans="1:8" x14ac:dyDescent="0.2">
      <c r="B25" s="40"/>
      <c r="C25" s="17"/>
      <c r="D25" s="17"/>
      <c r="E25" s="35"/>
      <c r="G25" s="40"/>
      <c r="H25" s="17"/>
    </row>
    <row r="26" spans="1:8" ht="16.5" thickBot="1" x14ac:dyDescent="0.3">
      <c r="A26" s="42" t="s">
        <v>37</v>
      </c>
      <c r="B26" s="40"/>
      <c r="C26" s="30">
        <f>SUM(C19:C25)</f>
        <v>1139.08</v>
      </c>
      <c r="D26" s="16"/>
      <c r="E26" s="37"/>
      <c r="F26" s="28" t="s">
        <v>26</v>
      </c>
      <c r="G26" s="40"/>
      <c r="H26" s="30">
        <f>SUM(H19:H25)</f>
        <v>0</v>
      </c>
    </row>
    <row r="27" spans="1:8" ht="15.75" thickTop="1" x14ac:dyDescent="0.2">
      <c r="B27" s="40"/>
      <c r="C27" s="17"/>
      <c r="D27" s="17"/>
      <c r="E27" s="43"/>
      <c r="G27" s="40"/>
      <c r="H27" s="17"/>
    </row>
    <row r="28" spans="1:8" x14ac:dyDescent="0.2">
      <c r="B28" s="40"/>
      <c r="C28" s="17"/>
      <c r="D28" s="17"/>
      <c r="E28" s="43"/>
      <c r="G28" s="40"/>
      <c r="H28" s="17"/>
    </row>
    <row r="29" spans="1:8" x14ac:dyDescent="0.2">
      <c r="B29" s="40"/>
      <c r="D29" s="17"/>
      <c r="E29" s="43"/>
      <c r="G29" s="40"/>
      <c r="H29" s="17"/>
    </row>
    <row r="30" spans="1:8" x14ac:dyDescent="0.2">
      <c r="B30" s="44"/>
      <c r="C30" s="17"/>
      <c r="D30" s="17"/>
      <c r="E30" s="43"/>
      <c r="G30" s="44"/>
      <c r="H30" s="17"/>
    </row>
    <row r="31" spans="1:8" x14ac:dyDescent="0.2">
      <c r="B31" s="44"/>
      <c r="C31" s="17"/>
      <c r="D31" s="17"/>
      <c r="E31" s="43"/>
      <c r="G31" s="44"/>
      <c r="H31" s="17"/>
    </row>
    <row r="32" spans="1:8" x14ac:dyDescent="0.2">
      <c r="B32" s="44"/>
      <c r="C32" s="17"/>
      <c r="D32" s="17"/>
      <c r="E32" s="43"/>
      <c r="G32" s="44"/>
      <c r="H32" s="17"/>
    </row>
    <row r="33" spans="2:8" x14ac:dyDescent="0.2">
      <c r="B33" s="44"/>
      <c r="C33" s="17"/>
      <c r="D33" s="17"/>
      <c r="E33" s="43"/>
      <c r="G33" s="44"/>
      <c r="H33" s="17"/>
    </row>
    <row r="34" spans="2:8" x14ac:dyDescent="0.2">
      <c r="B34" s="44"/>
      <c r="C34" s="17"/>
      <c r="D34" s="17"/>
      <c r="E34" s="43"/>
      <c r="G34" s="44"/>
      <c r="H34" s="17"/>
    </row>
    <row r="35" spans="2:8" x14ac:dyDescent="0.2">
      <c r="C35" s="17"/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5"/>
  <sheetViews>
    <sheetView workbookViewId="0"/>
  </sheetViews>
  <sheetFormatPr defaultRowHeight="15" x14ac:dyDescent="0.25"/>
  <cols>
    <col min="1" max="1" width="30.7109375" bestFit="1" customWidth="1"/>
    <col min="3" max="3" width="14.28515625" bestFit="1" customWidth="1"/>
    <col min="5" max="5" width="6.140625" customWidth="1"/>
    <col min="6" max="6" width="26.7109375" customWidth="1"/>
    <col min="8" max="8" width="14.28515625" bestFit="1" customWidth="1"/>
    <col min="11" max="11" width="9.7109375" bestFit="1" customWidth="1"/>
  </cols>
  <sheetData>
    <row r="1" spans="1:11" ht="15.75" x14ac:dyDescent="0.25">
      <c r="A1" s="22" t="s">
        <v>107</v>
      </c>
      <c r="B1" s="2"/>
      <c r="C1" s="4">
        <v>2018</v>
      </c>
      <c r="D1" s="2"/>
      <c r="E1" s="31"/>
      <c r="F1" s="22" t="s">
        <v>27</v>
      </c>
      <c r="G1" s="2"/>
      <c r="H1" s="4">
        <v>2018</v>
      </c>
      <c r="I1" s="2"/>
      <c r="J1" s="2"/>
    </row>
    <row r="2" spans="1:11" ht="17.25" x14ac:dyDescent="0.35">
      <c r="A2" s="13"/>
      <c r="B2" s="23"/>
      <c r="C2" s="24" t="s">
        <v>38</v>
      </c>
      <c r="D2" s="24"/>
      <c r="E2" s="32"/>
      <c r="F2" s="2"/>
      <c r="G2" s="23"/>
      <c r="H2" s="24" t="s">
        <v>38</v>
      </c>
      <c r="I2" s="2"/>
      <c r="J2" s="2"/>
    </row>
    <row r="3" spans="1:11" ht="15.75" x14ac:dyDescent="0.25">
      <c r="A3" s="25" t="s">
        <v>29</v>
      </c>
      <c r="B3" s="26">
        <v>44580</v>
      </c>
      <c r="C3" s="27">
        <f>'Jan 2019'!C9</f>
        <v>27072.230000000003</v>
      </c>
      <c r="D3" s="27"/>
      <c r="E3" s="34"/>
      <c r="F3" s="25" t="s">
        <v>29</v>
      </c>
      <c r="G3" s="26">
        <v>44593</v>
      </c>
      <c r="H3" s="27">
        <f>'Jan 2019'!H9</f>
        <v>10874.499999999998</v>
      </c>
      <c r="I3" s="2"/>
      <c r="J3" s="2"/>
    </row>
    <row r="4" spans="1:11" ht="15.75" x14ac:dyDescent="0.25">
      <c r="A4" s="25"/>
      <c r="B4" s="26"/>
      <c r="C4" s="45"/>
      <c r="D4" s="17"/>
      <c r="E4" s="35"/>
      <c r="F4" s="25"/>
      <c r="G4" s="26"/>
      <c r="H4" s="46"/>
      <c r="I4" s="2"/>
      <c r="J4" s="2"/>
    </row>
    <row r="5" spans="1:11" ht="15.75" x14ac:dyDescent="0.25">
      <c r="A5" s="25" t="s">
        <v>30</v>
      </c>
      <c r="B5" s="26"/>
      <c r="C5" s="17">
        <f>C20</f>
        <v>1765.95</v>
      </c>
      <c r="D5" s="17"/>
      <c r="E5" s="35"/>
      <c r="F5" s="25" t="s">
        <v>30</v>
      </c>
      <c r="G5" s="26"/>
      <c r="H5" s="17">
        <f>H20</f>
        <v>5898.95</v>
      </c>
      <c r="I5" s="2"/>
      <c r="J5" s="2"/>
    </row>
    <row r="6" spans="1:11" ht="15.75" x14ac:dyDescent="0.25">
      <c r="A6" s="25"/>
      <c r="B6" s="26"/>
      <c r="C6" s="17"/>
      <c r="D6" s="17"/>
      <c r="E6" s="35"/>
      <c r="F6" s="25"/>
      <c r="G6" s="26"/>
      <c r="H6" s="17"/>
      <c r="I6" s="2"/>
      <c r="J6" s="2"/>
    </row>
    <row r="7" spans="1:11" ht="15.75" x14ac:dyDescent="0.25">
      <c r="A7" s="25" t="s">
        <v>31</v>
      </c>
      <c r="C7" s="9">
        <f>C39</f>
        <v>2076.56</v>
      </c>
      <c r="D7" s="9"/>
      <c r="E7" s="36"/>
      <c r="F7" s="25" t="s">
        <v>31</v>
      </c>
      <c r="H7" s="9">
        <f>H39</f>
        <v>12171.57</v>
      </c>
      <c r="I7" s="2"/>
      <c r="J7" s="2"/>
    </row>
    <row r="8" spans="1:11" ht="15.75" x14ac:dyDescent="0.25">
      <c r="A8" s="25"/>
      <c r="B8" s="26"/>
      <c r="C8" s="17"/>
      <c r="D8" s="17"/>
      <c r="E8" s="35"/>
      <c r="F8" s="25"/>
      <c r="G8" s="26"/>
      <c r="H8" s="17"/>
      <c r="I8" s="2"/>
      <c r="J8" s="2"/>
    </row>
    <row r="9" spans="1:11" ht="16.5" thickBot="1" x14ac:dyDescent="0.3">
      <c r="A9" s="25" t="s">
        <v>32</v>
      </c>
      <c r="B9" s="26">
        <v>44612</v>
      </c>
      <c r="C9" s="63">
        <f>C3+C5-C7</f>
        <v>26761.620000000003</v>
      </c>
      <c r="D9" s="16"/>
      <c r="E9" s="37"/>
      <c r="F9" s="25" t="s">
        <v>32</v>
      </c>
      <c r="G9" s="26">
        <v>44581</v>
      </c>
      <c r="H9" s="63">
        <f>H3+H5-H7</f>
        <v>4601.8799999999974</v>
      </c>
      <c r="I9" s="2"/>
      <c r="J9" s="2"/>
    </row>
    <row r="10" spans="1:11" ht="16.5" thickTop="1" x14ac:dyDescent="0.25">
      <c r="A10" s="25"/>
      <c r="B10" s="26"/>
      <c r="C10" s="17"/>
      <c r="D10" s="17"/>
      <c r="E10" s="35"/>
      <c r="F10" s="25"/>
      <c r="G10" s="26"/>
      <c r="H10" s="17"/>
      <c r="I10" s="2"/>
      <c r="J10" s="2"/>
    </row>
    <row r="11" spans="1:11" ht="17.25" x14ac:dyDescent="0.35">
      <c r="A11" s="28" t="s">
        <v>22</v>
      </c>
      <c r="B11" s="26" t="s">
        <v>23</v>
      </c>
      <c r="C11" s="24" t="s">
        <v>1</v>
      </c>
      <c r="D11" s="24"/>
      <c r="E11" s="32"/>
      <c r="F11" s="28" t="s">
        <v>22</v>
      </c>
      <c r="G11" s="26" t="s">
        <v>23</v>
      </c>
      <c r="H11" s="24" t="s">
        <v>1</v>
      </c>
      <c r="I11" s="2"/>
      <c r="J11" s="2"/>
      <c r="K11" s="108"/>
    </row>
    <row r="12" spans="1:11" ht="15.75" x14ac:dyDescent="0.25">
      <c r="A12" s="2" t="s">
        <v>24</v>
      </c>
      <c r="B12" s="40">
        <v>44607</v>
      </c>
      <c r="C12" s="17">
        <v>1765.95</v>
      </c>
      <c r="D12" s="17" t="s">
        <v>260</v>
      </c>
      <c r="E12" s="35"/>
      <c r="F12" s="135" t="s">
        <v>170</v>
      </c>
      <c r="G12" s="40">
        <v>44603</v>
      </c>
      <c r="H12" s="17">
        <v>930</v>
      </c>
      <c r="I12" s="2" t="s">
        <v>301</v>
      </c>
      <c r="J12" s="2"/>
    </row>
    <row r="13" spans="1:11" ht="15.75" x14ac:dyDescent="0.25">
      <c r="A13" s="29"/>
      <c r="B13" s="40"/>
      <c r="C13" s="17"/>
      <c r="D13" s="17"/>
      <c r="E13" s="35"/>
      <c r="F13" s="135" t="s">
        <v>306</v>
      </c>
      <c r="G13" s="40">
        <v>44605</v>
      </c>
      <c r="H13" s="17">
        <v>2730.95</v>
      </c>
      <c r="I13" s="2" t="s">
        <v>301</v>
      </c>
      <c r="J13" s="2"/>
    </row>
    <row r="14" spans="1:11" ht="15.75" x14ac:dyDescent="0.25">
      <c r="A14" s="13"/>
      <c r="B14" s="40"/>
      <c r="C14" s="17"/>
      <c r="D14" s="17"/>
      <c r="E14" s="35"/>
      <c r="F14" s="135" t="s">
        <v>170</v>
      </c>
      <c r="G14" s="40">
        <v>44610</v>
      </c>
      <c r="H14" s="17">
        <v>1025</v>
      </c>
      <c r="I14" s="2" t="s">
        <v>301</v>
      </c>
      <c r="J14" s="2"/>
    </row>
    <row r="15" spans="1:11" ht="15.75" x14ac:dyDescent="0.25">
      <c r="A15" s="13"/>
      <c r="B15" s="40"/>
      <c r="C15" s="17"/>
      <c r="D15" s="17"/>
      <c r="E15" s="35"/>
      <c r="F15" s="2" t="s">
        <v>39</v>
      </c>
      <c r="G15" s="40">
        <v>44611</v>
      </c>
      <c r="H15" s="17">
        <v>389</v>
      </c>
      <c r="I15" s="2" t="s">
        <v>301</v>
      </c>
      <c r="J15" s="2"/>
    </row>
    <row r="16" spans="1:11" ht="15.75" x14ac:dyDescent="0.25">
      <c r="A16" s="13"/>
      <c r="B16" s="40"/>
      <c r="C16" s="17"/>
      <c r="D16" s="17"/>
      <c r="E16" s="35"/>
      <c r="F16" s="2" t="s">
        <v>39</v>
      </c>
      <c r="G16" s="40">
        <v>44620</v>
      </c>
      <c r="H16" s="17">
        <v>491</v>
      </c>
      <c r="I16" s="2" t="s">
        <v>301</v>
      </c>
      <c r="J16" s="2"/>
    </row>
    <row r="17" spans="1:10" ht="15.75" x14ac:dyDescent="0.25">
      <c r="A17" s="13"/>
      <c r="B17" s="40"/>
      <c r="C17" s="17"/>
      <c r="D17" s="17"/>
      <c r="E17" s="35"/>
      <c r="F17" s="135" t="s">
        <v>170</v>
      </c>
      <c r="G17" s="40">
        <v>44620</v>
      </c>
      <c r="H17" s="17">
        <v>323</v>
      </c>
      <c r="I17" s="2" t="s">
        <v>301</v>
      </c>
      <c r="J17" s="2"/>
    </row>
    <row r="18" spans="1:10" ht="15.75" x14ac:dyDescent="0.25">
      <c r="A18" s="13"/>
      <c r="B18" s="40"/>
      <c r="C18" s="17"/>
      <c r="D18" s="17"/>
      <c r="E18" s="35"/>
      <c r="F18" s="2" t="s">
        <v>39</v>
      </c>
      <c r="G18" s="40">
        <v>44620</v>
      </c>
      <c r="H18" s="17">
        <v>10</v>
      </c>
      <c r="I18" s="2" t="s">
        <v>301</v>
      </c>
      <c r="J18" s="2"/>
    </row>
    <row r="19" spans="1:10" ht="15.75" x14ac:dyDescent="0.25">
      <c r="A19" s="13"/>
      <c r="B19" s="40"/>
      <c r="C19" s="17"/>
      <c r="D19" s="17"/>
      <c r="E19" s="35"/>
      <c r="F19" s="2"/>
      <c r="G19" s="40"/>
      <c r="H19" s="17"/>
      <c r="I19" s="2"/>
    </row>
    <row r="20" spans="1:10" ht="16.5" thickBot="1" x14ac:dyDescent="0.3">
      <c r="A20" s="25" t="s">
        <v>35</v>
      </c>
      <c r="B20" s="40"/>
      <c r="C20" s="30">
        <f>SUM(C12:C19)</f>
        <v>1765.95</v>
      </c>
      <c r="D20" s="16"/>
      <c r="E20" s="37"/>
      <c r="F20" s="25" t="s">
        <v>35</v>
      </c>
      <c r="G20" s="40"/>
      <c r="H20" s="30">
        <f>SUM(H12:H19)</f>
        <v>5898.95</v>
      </c>
      <c r="I20" s="2"/>
    </row>
    <row r="21" spans="1:10" ht="16.5" thickTop="1" x14ac:dyDescent="0.25">
      <c r="A21" s="13"/>
      <c r="B21" s="40"/>
      <c r="C21" s="17"/>
      <c r="D21" s="17"/>
      <c r="E21" s="35"/>
      <c r="F21" s="2"/>
      <c r="G21" s="40"/>
      <c r="H21" s="17"/>
      <c r="I21" s="2"/>
    </row>
    <row r="22" spans="1:10" ht="17.25" x14ac:dyDescent="0.35">
      <c r="A22" s="28" t="s">
        <v>26</v>
      </c>
      <c r="B22" s="26" t="s">
        <v>23</v>
      </c>
      <c r="C22" s="24" t="s">
        <v>1</v>
      </c>
      <c r="D22" s="24"/>
      <c r="E22" s="32"/>
      <c r="F22" s="28" t="s">
        <v>26</v>
      </c>
      <c r="G22" s="26" t="s">
        <v>23</v>
      </c>
      <c r="H22" s="24" t="s">
        <v>1</v>
      </c>
      <c r="I22" s="2"/>
      <c r="J22" s="2"/>
    </row>
    <row r="23" spans="1:10" ht="15.75" x14ac:dyDescent="0.25">
      <c r="A23" s="2" t="s">
        <v>41</v>
      </c>
      <c r="B23" s="40">
        <v>44597</v>
      </c>
      <c r="C23" s="43">
        <v>751</v>
      </c>
      <c r="D23" s="17" t="s">
        <v>288</v>
      </c>
      <c r="E23" s="35"/>
      <c r="F23" s="2" t="s">
        <v>42</v>
      </c>
      <c r="G23" s="40">
        <v>44597</v>
      </c>
      <c r="H23" s="17">
        <v>3094.95</v>
      </c>
      <c r="I23" s="2" t="s">
        <v>307</v>
      </c>
      <c r="J23" s="2"/>
    </row>
    <row r="24" spans="1:10" ht="15.75" x14ac:dyDescent="0.25">
      <c r="A24" s="2" t="s">
        <v>43</v>
      </c>
      <c r="B24" s="40">
        <v>44596</v>
      </c>
      <c r="C24" s="43">
        <v>23.37</v>
      </c>
      <c r="D24" s="17" t="s">
        <v>278</v>
      </c>
      <c r="E24" s="35"/>
      <c r="F24" s="2" t="s">
        <v>44</v>
      </c>
      <c r="G24" s="40">
        <v>44619</v>
      </c>
      <c r="H24" s="17">
        <v>49</v>
      </c>
      <c r="I24" s="2" t="s">
        <v>308</v>
      </c>
      <c r="J24" s="2"/>
    </row>
    <row r="25" spans="1:10" ht="15.75" x14ac:dyDescent="0.25">
      <c r="A25" s="2" t="s">
        <v>45</v>
      </c>
      <c r="B25" s="40">
        <v>44596</v>
      </c>
      <c r="C25" s="43">
        <v>65.62</v>
      </c>
      <c r="D25" s="17" t="s">
        <v>266</v>
      </c>
      <c r="E25" s="35"/>
      <c r="F25" s="2" t="s">
        <v>46</v>
      </c>
      <c r="G25" s="40">
        <v>44612</v>
      </c>
      <c r="H25" s="17">
        <v>400</v>
      </c>
      <c r="I25" s="2" t="s">
        <v>310</v>
      </c>
      <c r="J25" s="2"/>
    </row>
    <row r="26" spans="1:10" ht="15.75" x14ac:dyDescent="0.25">
      <c r="A26" s="2" t="s">
        <v>47</v>
      </c>
      <c r="B26" s="40">
        <v>44596</v>
      </c>
      <c r="C26" s="43">
        <v>105</v>
      </c>
      <c r="D26" s="17" t="s">
        <v>266</v>
      </c>
      <c r="E26" s="35"/>
      <c r="F26" s="2" t="s">
        <v>48</v>
      </c>
      <c r="G26" s="40">
        <v>44611</v>
      </c>
      <c r="H26" s="17">
        <v>195</v>
      </c>
      <c r="I26" s="120" t="s">
        <v>311</v>
      </c>
      <c r="J26" s="2"/>
    </row>
    <row r="27" spans="1:10" ht="15.75" x14ac:dyDescent="0.25">
      <c r="A27" s="2" t="s">
        <v>49</v>
      </c>
      <c r="B27" s="40">
        <v>44603</v>
      </c>
      <c r="C27" s="43">
        <v>1000</v>
      </c>
      <c r="D27" s="17" t="s">
        <v>265</v>
      </c>
      <c r="E27" s="35"/>
      <c r="F27" s="2" t="s">
        <v>50</v>
      </c>
      <c r="G27" s="40">
        <v>44611</v>
      </c>
      <c r="H27" s="17">
        <v>197.1</v>
      </c>
      <c r="I27" s="120" t="s">
        <v>312</v>
      </c>
      <c r="J27" s="2"/>
    </row>
    <row r="28" spans="1:10" ht="15.75" x14ac:dyDescent="0.25">
      <c r="A28" s="2" t="s">
        <v>36</v>
      </c>
      <c r="B28" s="40">
        <v>44611</v>
      </c>
      <c r="C28" s="43">
        <v>131.57</v>
      </c>
      <c r="D28" s="17" t="s">
        <v>254</v>
      </c>
      <c r="E28" s="35"/>
      <c r="F28" s="2" t="s">
        <v>51</v>
      </c>
      <c r="G28" s="40">
        <v>44611</v>
      </c>
      <c r="H28" s="17">
        <v>84.75</v>
      </c>
      <c r="I28" s="120" t="s">
        <v>313</v>
      </c>
      <c r="J28" s="2"/>
    </row>
    <row r="29" spans="1:10" ht="15.75" x14ac:dyDescent="0.25">
      <c r="A29" s="13"/>
      <c r="B29" s="40"/>
      <c r="C29" s="43"/>
      <c r="D29" s="17"/>
      <c r="E29" s="35"/>
      <c r="F29" s="2" t="s">
        <v>52</v>
      </c>
      <c r="G29" s="40">
        <v>44619</v>
      </c>
      <c r="H29" s="17">
        <v>195.27</v>
      </c>
      <c r="I29" s="120" t="s">
        <v>314</v>
      </c>
      <c r="J29" s="2"/>
    </row>
    <row r="30" spans="1:10" ht="15.75" x14ac:dyDescent="0.25">
      <c r="A30" s="13"/>
      <c r="B30" s="40"/>
      <c r="C30" s="17"/>
      <c r="D30" s="17"/>
      <c r="E30" s="35"/>
      <c r="F30" s="2" t="s">
        <v>53</v>
      </c>
      <c r="G30" s="40">
        <v>44611</v>
      </c>
      <c r="H30" s="17">
        <v>142.02000000000001</v>
      </c>
      <c r="I30" s="120" t="s">
        <v>313</v>
      </c>
      <c r="J30" s="2"/>
    </row>
    <row r="31" spans="1:10" ht="15.75" x14ac:dyDescent="0.25">
      <c r="A31" s="13"/>
      <c r="B31" s="40"/>
      <c r="C31" s="17"/>
      <c r="D31" s="17"/>
      <c r="E31" s="35"/>
      <c r="F31" s="2" t="s">
        <v>54</v>
      </c>
      <c r="G31" s="40">
        <v>44617</v>
      </c>
      <c r="H31" s="17">
        <v>276.86</v>
      </c>
      <c r="I31" s="120" t="s">
        <v>315</v>
      </c>
      <c r="J31" s="2"/>
    </row>
    <row r="32" spans="1:10" ht="15.75" x14ac:dyDescent="0.25">
      <c r="A32" s="13"/>
      <c r="B32" s="40"/>
      <c r="C32" s="17"/>
      <c r="D32" s="17"/>
      <c r="E32" s="35"/>
      <c r="F32" s="2" t="s">
        <v>55</v>
      </c>
      <c r="G32" s="40">
        <v>44611</v>
      </c>
      <c r="H32" s="17">
        <v>76.08</v>
      </c>
      <c r="I32" s="120" t="s">
        <v>311</v>
      </c>
      <c r="J32" s="2"/>
    </row>
    <row r="33" spans="1:10" ht="15.75" x14ac:dyDescent="0.25">
      <c r="A33" s="13"/>
      <c r="B33" s="40"/>
      <c r="C33" s="17"/>
      <c r="D33" s="17"/>
      <c r="E33" s="35"/>
      <c r="F33" s="2" t="s">
        <v>56</v>
      </c>
      <c r="G33" s="40">
        <v>44619</v>
      </c>
      <c r="H33" s="17">
        <v>52.88</v>
      </c>
      <c r="I33" s="120" t="s">
        <v>313</v>
      </c>
      <c r="J33" s="2"/>
    </row>
    <row r="34" spans="1:10" ht="15.75" x14ac:dyDescent="0.25">
      <c r="A34" s="13"/>
      <c r="B34" s="40"/>
      <c r="C34" s="17"/>
      <c r="D34" s="17"/>
      <c r="E34" s="35"/>
      <c r="F34" s="2" t="s">
        <v>57</v>
      </c>
      <c r="G34" s="40">
        <v>44611</v>
      </c>
      <c r="H34" s="17">
        <v>5809.92</v>
      </c>
      <c r="I34" s="120" t="s">
        <v>319</v>
      </c>
      <c r="J34" s="2"/>
    </row>
    <row r="35" spans="1:10" ht="15.75" x14ac:dyDescent="0.25">
      <c r="A35" s="13"/>
      <c r="B35" s="40"/>
      <c r="C35" s="17"/>
      <c r="D35" s="17"/>
      <c r="E35" s="35"/>
      <c r="F35" s="2" t="s">
        <v>57</v>
      </c>
      <c r="G35" s="40">
        <v>44611</v>
      </c>
      <c r="H35" s="17">
        <v>367.92</v>
      </c>
      <c r="I35" s="120" t="s">
        <v>319</v>
      </c>
      <c r="J35" s="2"/>
    </row>
    <row r="36" spans="1:10" ht="15.75" x14ac:dyDescent="0.25">
      <c r="A36" s="13"/>
      <c r="B36" s="40"/>
      <c r="C36" s="17"/>
      <c r="D36" s="17"/>
      <c r="E36" s="35"/>
      <c r="F36" s="120" t="s">
        <v>320</v>
      </c>
      <c r="G36" s="40">
        <v>44611</v>
      </c>
      <c r="H36" s="17">
        <v>986.91</v>
      </c>
      <c r="I36" s="120" t="s">
        <v>319</v>
      </c>
      <c r="J36" s="2"/>
    </row>
    <row r="37" spans="1:10" ht="15.75" x14ac:dyDescent="0.25">
      <c r="A37" s="13"/>
      <c r="B37" s="40"/>
      <c r="C37" s="17"/>
      <c r="D37" s="17"/>
      <c r="E37" s="35"/>
      <c r="F37" s="120" t="s">
        <v>317</v>
      </c>
      <c r="G37" s="40">
        <v>44611</v>
      </c>
      <c r="H37" s="17">
        <v>242.91</v>
      </c>
      <c r="I37" s="2" t="s">
        <v>316</v>
      </c>
      <c r="J37" s="2"/>
    </row>
    <row r="38" spans="1:10" ht="15.75" x14ac:dyDescent="0.25">
      <c r="A38" s="13"/>
      <c r="B38" s="40"/>
      <c r="C38" s="17"/>
      <c r="D38" s="17"/>
      <c r="E38" s="35"/>
      <c r="F38" s="2"/>
      <c r="G38" s="40"/>
      <c r="H38" s="17"/>
      <c r="I38" s="2"/>
      <c r="J38" s="2"/>
    </row>
    <row r="39" spans="1:10" ht="16.5" thickBot="1" x14ac:dyDescent="0.3">
      <c r="A39" s="42" t="s">
        <v>37</v>
      </c>
      <c r="B39" s="40"/>
      <c r="C39" s="30">
        <f>SUM(C23:C38)</f>
        <v>2076.56</v>
      </c>
      <c r="D39" s="16"/>
      <c r="E39" s="37"/>
      <c r="F39" s="47" t="s">
        <v>58</v>
      </c>
      <c r="G39" s="40"/>
      <c r="H39" s="30">
        <f>SUM(H23:H38)</f>
        <v>12171.57</v>
      </c>
      <c r="I39" s="2"/>
      <c r="J39" s="2"/>
    </row>
    <row r="40" spans="1:10" ht="16.5" thickTop="1" x14ac:dyDescent="0.25">
      <c r="A40" s="13"/>
      <c r="B40" s="40"/>
      <c r="C40" s="17"/>
      <c r="D40" s="17"/>
      <c r="E40" s="35"/>
      <c r="F40" s="2"/>
      <c r="G40" s="40"/>
      <c r="H40" s="17"/>
      <c r="I40" s="2"/>
      <c r="J40" s="2"/>
    </row>
    <row r="41" spans="1:10" ht="15.75" x14ac:dyDescent="0.25">
      <c r="A41" s="13"/>
      <c r="B41" s="40"/>
      <c r="C41" s="17"/>
      <c r="D41" s="17"/>
      <c r="E41" s="35"/>
      <c r="F41" s="2"/>
      <c r="G41" s="40"/>
      <c r="H41" s="17"/>
      <c r="I41" s="2"/>
      <c r="J41" s="2"/>
    </row>
    <row r="42" spans="1:10" ht="15.75" x14ac:dyDescent="0.25">
      <c r="A42" s="13"/>
      <c r="B42" s="40"/>
      <c r="C42" s="17"/>
      <c r="D42" s="17"/>
      <c r="E42" s="35"/>
      <c r="F42" s="2"/>
      <c r="G42" s="40"/>
      <c r="H42" s="17"/>
      <c r="I42" s="2"/>
      <c r="J42" s="2"/>
    </row>
    <row r="43" spans="1:10" ht="15.75" x14ac:dyDescent="0.25">
      <c r="A43" s="13"/>
      <c r="B43" s="44"/>
      <c r="C43" s="17"/>
      <c r="D43" s="17"/>
      <c r="E43" s="35"/>
      <c r="F43" s="2"/>
      <c r="G43" s="44"/>
      <c r="H43" s="17"/>
      <c r="I43" s="2"/>
      <c r="J43" s="2"/>
    </row>
    <row r="44" spans="1:10" ht="15.75" x14ac:dyDescent="0.25">
      <c r="A44" s="13"/>
      <c r="B44" s="44"/>
      <c r="C44" s="17"/>
      <c r="D44" s="17"/>
      <c r="E44" s="35"/>
      <c r="F44" s="2"/>
      <c r="G44" s="44"/>
      <c r="H44" s="17"/>
      <c r="I44" s="2"/>
      <c r="J44" s="2"/>
    </row>
    <row r="45" spans="1:10" ht="15.75" x14ac:dyDescent="0.25">
      <c r="A45" s="13"/>
      <c r="B45" s="44"/>
      <c r="C45" s="17"/>
      <c r="D45" s="17"/>
      <c r="E45" s="35"/>
      <c r="F45" s="2"/>
      <c r="G45" s="44"/>
      <c r="H45" s="17"/>
      <c r="I45" s="2"/>
      <c r="J45" s="2"/>
    </row>
  </sheetData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workbookViewId="0"/>
  </sheetViews>
  <sheetFormatPr defaultRowHeight="15" x14ac:dyDescent="0.25"/>
  <cols>
    <col min="1" max="1" width="30.7109375" bestFit="1" customWidth="1"/>
    <col min="2" max="2" width="8.7109375" bestFit="1" customWidth="1"/>
    <col min="3" max="3" width="14.28515625" bestFit="1" customWidth="1"/>
    <col min="6" max="6" width="26" customWidth="1"/>
    <col min="7" max="7" width="8.7109375" bestFit="1" customWidth="1"/>
    <col min="8" max="8" width="13.85546875" customWidth="1"/>
  </cols>
  <sheetData>
    <row r="1" spans="1:10" ht="18" customHeight="1" x14ac:dyDescent="0.25">
      <c r="A1" s="22" t="s">
        <v>107</v>
      </c>
      <c r="B1" s="2"/>
      <c r="C1" s="4">
        <v>2019</v>
      </c>
      <c r="D1" s="2"/>
      <c r="E1" s="31"/>
      <c r="F1" s="22" t="s">
        <v>27</v>
      </c>
      <c r="G1" s="2"/>
      <c r="H1" s="4">
        <v>2019</v>
      </c>
      <c r="I1" s="2"/>
      <c r="J1" s="2"/>
    </row>
    <row r="2" spans="1:10" ht="17.25" x14ac:dyDescent="0.35">
      <c r="A2" s="13"/>
      <c r="B2" s="23"/>
      <c r="C2" s="24" t="s">
        <v>76</v>
      </c>
      <c r="D2" s="24"/>
      <c r="E2" s="32"/>
      <c r="F2" s="2"/>
      <c r="G2" s="23"/>
      <c r="H2" s="24" t="s">
        <v>76</v>
      </c>
      <c r="I2" s="2"/>
      <c r="J2" s="2"/>
    </row>
    <row r="3" spans="1:10" ht="15.75" x14ac:dyDescent="0.25">
      <c r="A3" s="25" t="s">
        <v>29</v>
      </c>
      <c r="B3" s="26">
        <v>44613</v>
      </c>
      <c r="C3" s="27">
        <f>'Feb 2019'!C9</f>
        <v>26761.620000000003</v>
      </c>
      <c r="D3" s="27"/>
      <c r="E3" s="34"/>
      <c r="F3" s="25" t="s">
        <v>29</v>
      </c>
      <c r="G3" s="26">
        <v>44621</v>
      </c>
      <c r="H3" s="27">
        <f>'Feb 2019'!H9</f>
        <v>4601.8799999999974</v>
      </c>
      <c r="I3" s="2"/>
      <c r="J3" s="2"/>
    </row>
    <row r="4" spans="1:10" ht="15.75" x14ac:dyDescent="0.25">
      <c r="A4" s="25"/>
      <c r="B4" s="26"/>
      <c r="C4" s="45"/>
      <c r="D4" s="17"/>
      <c r="E4" s="35"/>
      <c r="F4" s="25"/>
      <c r="G4" s="26"/>
      <c r="H4" s="45"/>
      <c r="I4" s="2"/>
      <c r="J4" s="2"/>
    </row>
    <row r="5" spans="1:10" ht="15.75" x14ac:dyDescent="0.25">
      <c r="A5" s="25" t="s">
        <v>30</v>
      </c>
      <c r="B5" s="26"/>
      <c r="C5" s="17">
        <f>C15</f>
        <v>1781.8</v>
      </c>
      <c r="D5" s="17"/>
      <c r="E5" s="35"/>
      <c r="F5" s="25" t="s">
        <v>30</v>
      </c>
      <c r="G5" s="26"/>
      <c r="H5" s="17">
        <f>H15</f>
        <v>5745.57</v>
      </c>
      <c r="I5" s="2"/>
      <c r="J5" s="2"/>
    </row>
    <row r="6" spans="1:10" ht="15.75" x14ac:dyDescent="0.25">
      <c r="A6" s="25"/>
      <c r="B6" s="26"/>
      <c r="C6" s="17"/>
      <c r="D6" s="17"/>
      <c r="E6" s="35"/>
      <c r="F6" s="25"/>
      <c r="G6" s="26"/>
      <c r="H6" s="17"/>
      <c r="I6" s="2"/>
      <c r="J6" s="2"/>
    </row>
    <row r="7" spans="1:10" ht="15.75" x14ac:dyDescent="0.25">
      <c r="A7" s="25" t="s">
        <v>31</v>
      </c>
      <c r="C7" s="9">
        <f>C23</f>
        <v>3489</v>
      </c>
      <c r="D7" s="9"/>
      <c r="E7" s="36"/>
      <c r="F7" s="25" t="s">
        <v>31</v>
      </c>
      <c r="G7" s="26"/>
      <c r="H7" s="9">
        <f>H23</f>
        <v>4788.3599999999997</v>
      </c>
      <c r="I7" s="2"/>
      <c r="J7" s="2"/>
    </row>
    <row r="8" spans="1:10" ht="15.75" x14ac:dyDescent="0.25">
      <c r="A8" s="25"/>
      <c r="B8" s="26"/>
      <c r="C8" s="17"/>
      <c r="D8" s="17"/>
      <c r="E8" s="35"/>
      <c r="F8" s="25"/>
      <c r="G8" s="26"/>
      <c r="H8" s="17"/>
      <c r="I8" s="2"/>
      <c r="J8" s="2"/>
    </row>
    <row r="9" spans="1:10" ht="16.5" thickBot="1" x14ac:dyDescent="0.3">
      <c r="A9" s="25" t="s">
        <v>32</v>
      </c>
      <c r="B9" s="26">
        <v>44639</v>
      </c>
      <c r="C9" s="63">
        <f>C3+C5-C7</f>
        <v>25054.420000000002</v>
      </c>
      <c r="D9" s="16"/>
      <c r="E9" s="37"/>
      <c r="F9" s="25" t="s">
        <v>32</v>
      </c>
      <c r="G9" s="26">
        <v>44649</v>
      </c>
      <c r="H9" s="63">
        <f>H3+H5-H7</f>
        <v>5559.0899999999974</v>
      </c>
      <c r="I9" s="2"/>
      <c r="J9" s="2"/>
    </row>
    <row r="10" spans="1:10" ht="16.5" thickTop="1" x14ac:dyDescent="0.25">
      <c r="A10" s="25"/>
      <c r="B10" s="26"/>
      <c r="C10" s="17"/>
      <c r="D10" s="17"/>
      <c r="E10" s="35"/>
      <c r="F10" s="25"/>
      <c r="G10" s="26"/>
      <c r="H10" s="17"/>
      <c r="I10" s="2"/>
      <c r="J10" s="2"/>
    </row>
    <row r="11" spans="1:10" ht="17.25" x14ac:dyDescent="0.35">
      <c r="A11" s="28" t="s">
        <v>22</v>
      </c>
      <c r="B11" s="26" t="s">
        <v>23</v>
      </c>
      <c r="C11" s="24" t="s">
        <v>1</v>
      </c>
      <c r="D11" s="24"/>
      <c r="E11" s="32"/>
      <c r="F11" s="5" t="s">
        <v>33</v>
      </c>
      <c r="G11" s="26" t="s">
        <v>23</v>
      </c>
      <c r="H11" s="24" t="s">
        <v>1</v>
      </c>
      <c r="I11" s="2"/>
      <c r="J11" s="2"/>
    </row>
    <row r="12" spans="1:10" ht="15.75" x14ac:dyDescent="0.25">
      <c r="A12" s="29" t="s">
        <v>24</v>
      </c>
      <c r="B12" s="40">
        <v>44635</v>
      </c>
      <c r="C12" s="17">
        <v>1781.8</v>
      </c>
      <c r="D12" s="17" t="s">
        <v>260</v>
      </c>
      <c r="E12" s="35"/>
      <c r="F12" s="39" t="s">
        <v>34</v>
      </c>
      <c r="G12" s="40">
        <v>44628</v>
      </c>
      <c r="H12" s="17">
        <v>1745.57</v>
      </c>
      <c r="I12" s="2" t="s">
        <v>322</v>
      </c>
      <c r="J12" s="2"/>
    </row>
    <row r="13" spans="1:10" ht="15.75" x14ac:dyDescent="0.25">
      <c r="A13" s="29"/>
      <c r="B13" s="40"/>
      <c r="C13" s="17"/>
      <c r="D13" s="17"/>
      <c r="E13" s="35"/>
      <c r="F13" s="39" t="s">
        <v>61</v>
      </c>
      <c r="G13" s="40">
        <v>44649</v>
      </c>
      <c r="H13" s="17">
        <v>4000</v>
      </c>
      <c r="I13" s="2" t="s">
        <v>323</v>
      </c>
      <c r="J13" s="2"/>
    </row>
    <row r="14" spans="1:10" ht="15.75" x14ac:dyDescent="0.25">
      <c r="A14" s="13"/>
      <c r="B14" s="40"/>
      <c r="C14" s="17"/>
      <c r="D14" s="17"/>
      <c r="E14" s="35"/>
      <c r="F14" s="2"/>
      <c r="G14" s="40"/>
      <c r="H14" s="17"/>
      <c r="I14" s="2"/>
      <c r="J14" s="2"/>
    </row>
    <row r="15" spans="1:10" ht="16.5" thickBot="1" x14ac:dyDescent="0.3">
      <c r="A15" s="25" t="s">
        <v>35</v>
      </c>
      <c r="B15" s="40"/>
      <c r="C15" s="30">
        <f>SUM(C12:C14)</f>
        <v>1781.8</v>
      </c>
      <c r="D15" s="16"/>
      <c r="E15" s="37"/>
      <c r="F15" s="25" t="s">
        <v>35</v>
      </c>
      <c r="G15" s="40"/>
      <c r="H15" s="30">
        <f>SUM(H12:H14)</f>
        <v>5745.57</v>
      </c>
      <c r="I15" s="2"/>
    </row>
    <row r="16" spans="1:10" ht="16.5" thickTop="1" x14ac:dyDescent="0.25">
      <c r="A16" s="13"/>
      <c r="B16" s="40"/>
      <c r="C16" s="17"/>
      <c r="D16" s="17"/>
      <c r="E16" s="35"/>
      <c r="F16" s="2"/>
      <c r="G16" s="40"/>
      <c r="H16" s="17"/>
      <c r="I16" s="2"/>
    </row>
    <row r="17" spans="1:10" ht="17.25" x14ac:dyDescent="0.35">
      <c r="A17" s="28" t="s">
        <v>26</v>
      </c>
      <c r="B17" s="26" t="s">
        <v>23</v>
      </c>
      <c r="C17" s="24" t="s">
        <v>1</v>
      </c>
      <c r="D17" s="24"/>
      <c r="E17" s="32"/>
      <c r="F17" s="5" t="s">
        <v>40</v>
      </c>
      <c r="G17" s="26" t="s">
        <v>23</v>
      </c>
      <c r="H17" s="24" t="s">
        <v>1</v>
      </c>
      <c r="I17" s="2"/>
    </row>
    <row r="18" spans="1:10" ht="15.75" x14ac:dyDescent="0.25">
      <c r="A18" s="2" t="s">
        <v>77</v>
      </c>
      <c r="B18" s="40">
        <v>44639</v>
      </c>
      <c r="C18" s="17">
        <v>2010</v>
      </c>
      <c r="D18" s="17" t="s">
        <v>289</v>
      </c>
      <c r="E18" s="35"/>
      <c r="F18" s="2" t="s">
        <v>78</v>
      </c>
      <c r="G18" s="40">
        <v>44632</v>
      </c>
      <c r="H18" s="17">
        <v>3684.6</v>
      </c>
      <c r="I18" s="2" t="s">
        <v>325</v>
      </c>
    </row>
    <row r="19" spans="1:10" ht="15.75" x14ac:dyDescent="0.25">
      <c r="A19" s="2" t="s">
        <v>79</v>
      </c>
      <c r="B19" s="40">
        <v>44625</v>
      </c>
      <c r="C19" s="17">
        <v>695</v>
      </c>
      <c r="D19" s="17" t="s">
        <v>288</v>
      </c>
      <c r="E19" s="35"/>
      <c r="F19" s="2" t="s">
        <v>57</v>
      </c>
      <c r="G19" s="40">
        <v>44621</v>
      </c>
      <c r="H19" s="17">
        <v>1103.76</v>
      </c>
      <c r="I19" s="2" t="s">
        <v>326</v>
      </c>
    </row>
    <row r="20" spans="1:10" ht="15.75" x14ac:dyDescent="0.25">
      <c r="A20" s="2" t="s">
        <v>80</v>
      </c>
      <c r="B20" s="40">
        <v>44634</v>
      </c>
      <c r="C20" s="17">
        <v>25</v>
      </c>
      <c r="D20" s="17" t="s">
        <v>290</v>
      </c>
      <c r="E20" s="35"/>
      <c r="F20" s="2"/>
      <c r="G20" s="40"/>
      <c r="H20" s="17"/>
      <c r="I20" s="2"/>
      <c r="J20" s="2"/>
    </row>
    <row r="21" spans="1:10" ht="15.75" x14ac:dyDescent="0.25">
      <c r="A21" s="2" t="s">
        <v>81</v>
      </c>
      <c r="B21" s="40">
        <v>44627</v>
      </c>
      <c r="C21" s="17">
        <v>759</v>
      </c>
      <c r="D21" s="17" t="s">
        <v>291</v>
      </c>
      <c r="E21" s="35"/>
      <c r="F21" s="2"/>
      <c r="G21" s="40"/>
      <c r="H21" s="17"/>
      <c r="I21" s="2"/>
      <c r="J21" s="2"/>
    </row>
    <row r="22" spans="1:10" ht="15.75" x14ac:dyDescent="0.25">
      <c r="A22" s="13"/>
      <c r="B22" s="40"/>
      <c r="C22" s="17"/>
      <c r="D22" s="17"/>
      <c r="E22" s="35"/>
      <c r="F22" s="2"/>
      <c r="G22" s="40"/>
      <c r="H22" s="17"/>
      <c r="I22" s="2"/>
      <c r="J22" s="2"/>
    </row>
    <row r="23" spans="1:10" ht="16.5" thickBot="1" x14ac:dyDescent="0.3">
      <c r="A23" s="42" t="s">
        <v>37</v>
      </c>
      <c r="B23" s="40"/>
      <c r="C23" s="30">
        <f>SUM(C18:C22)</f>
        <v>3489</v>
      </c>
      <c r="D23" s="16"/>
      <c r="E23" s="37"/>
      <c r="F23" s="47" t="s">
        <v>58</v>
      </c>
      <c r="G23" s="40"/>
      <c r="H23" s="30">
        <f>SUM(H18:H22)</f>
        <v>4788.3599999999997</v>
      </c>
      <c r="I23" s="2"/>
      <c r="J23" s="2"/>
    </row>
    <row r="24" spans="1:10" ht="16.5" thickTop="1" x14ac:dyDescent="0.25">
      <c r="A24" s="13"/>
      <c r="B24" s="40"/>
      <c r="C24" s="17"/>
      <c r="D24" s="17"/>
      <c r="E24" s="35"/>
      <c r="F24" s="2"/>
      <c r="G24" s="40"/>
      <c r="H24" s="17"/>
      <c r="I24" s="2"/>
      <c r="J24" s="2"/>
    </row>
    <row r="25" spans="1:10" ht="15.75" x14ac:dyDescent="0.25">
      <c r="A25" s="13"/>
      <c r="B25" s="40"/>
      <c r="C25" s="17"/>
      <c r="D25" s="17"/>
      <c r="E25" s="35"/>
      <c r="F25" s="2"/>
      <c r="G25" s="40"/>
      <c r="H25" s="17"/>
      <c r="I25" s="2"/>
      <c r="J25" s="2"/>
    </row>
    <row r="26" spans="1:10" ht="15.75" x14ac:dyDescent="0.25">
      <c r="A26" s="13"/>
      <c r="B26" s="40"/>
      <c r="C26" s="17"/>
      <c r="D26" s="17"/>
      <c r="E26" s="35"/>
      <c r="F26" s="2"/>
      <c r="G26" s="40"/>
      <c r="H26" s="17"/>
      <c r="I26" s="2"/>
      <c r="J26" s="2"/>
    </row>
    <row r="27" spans="1:10" ht="15.75" x14ac:dyDescent="0.25">
      <c r="A27" s="13"/>
      <c r="B27" s="44"/>
      <c r="C27" s="17"/>
      <c r="D27" s="17"/>
      <c r="E27" s="35"/>
      <c r="F27" s="2"/>
      <c r="G27" s="44"/>
      <c r="H27" s="17"/>
      <c r="I27" s="2"/>
      <c r="J27" s="2"/>
    </row>
    <row r="28" spans="1:10" ht="15.75" x14ac:dyDescent="0.25">
      <c r="A28" s="13"/>
      <c r="B28" s="44"/>
      <c r="C28" s="17"/>
      <c r="D28" s="17"/>
      <c r="E28" s="35"/>
      <c r="F28" s="2"/>
      <c r="G28" s="44"/>
      <c r="H28" s="17"/>
      <c r="I28" s="2"/>
      <c r="J28" s="2"/>
    </row>
    <row r="29" spans="1:10" ht="15.75" x14ac:dyDescent="0.25">
      <c r="A29" s="13"/>
      <c r="B29" s="44"/>
      <c r="C29" s="17"/>
      <c r="D29" s="17"/>
      <c r="E29" s="35"/>
      <c r="F29" s="2"/>
      <c r="G29" s="44"/>
      <c r="H29" s="17"/>
      <c r="I29" s="2"/>
      <c r="J29" s="2"/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6"/>
  <sheetViews>
    <sheetView workbookViewId="0">
      <selection activeCell="E1" sqref="E1"/>
    </sheetView>
  </sheetViews>
  <sheetFormatPr defaultRowHeight="15" x14ac:dyDescent="0.25"/>
  <cols>
    <col min="1" max="1" width="34.42578125" bestFit="1" customWidth="1"/>
    <col min="2" max="2" width="9.7109375" customWidth="1"/>
    <col min="3" max="3" width="14.28515625" bestFit="1" customWidth="1"/>
    <col min="4" max="4" width="5.42578125" customWidth="1"/>
    <col min="5" max="5" width="13.7109375" customWidth="1"/>
    <col min="6" max="17" width="14.28515625" bestFit="1" customWidth="1"/>
    <col min="18" max="18" width="14.28515625" customWidth="1"/>
    <col min="19" max="19" width="4.85546875" customWidth="1"/>
    <col min="20" max="20" width="11.85546875" customWidth="1"/>
    <col min="21" max="21" width="19" customWidth="1"/>
  </cols>
  <sheetData>
    <row r="1" spans="1:19" ht="15.75" x14ac:dyDescent="0.25">
      <c r="A1" s="1" t="s">
        <v>0</v>
      </c>
      <c r="B1" s="2"/>
      <c r="C1" s="2"/>
      <c r="D1" s="2"/>
      <c r="E1" s="3">
        <v>1998</v>
      </c>
      <c r="F1" s="4">
        <v>1999</v>
      </c>
      <c r="G1" s="4">
        <v>1999</v>
      </c>
      <c r="H1" s="4">
        <v>1999</v>
      </c>
      <c r="I1" s="4">
        <v>1999</v>
      </c>
      <c r="J1" s="4">
        <v>1999</v>
      </c>
      <c r="K1" s="4">
        <v>1999</v>
      </c>
      <c r="L1" s="4">
        <v>1999</v>
      </c>
      <c r="M1" s="4">
        <v>1999</v>
      </c>
      <c r="N1" s="4">
        <v>1999</v>
      </c>
      <c r="O1" s="4">
        <v>1999</v>
      </c>
      <c r="P1" s="4">
        <v>1999</v>
      </c>
      <c r="Q1" s="4">
        <v>1999</v>
      </c>
      <c r="R1" s="3">
        <v>2000</v>
      </c>
      <c r="S1" s="2"/>
    </row>
    <row r="2" spans="1:19" ht="15.75" x14ac:dyDescent="0.25">
      <c r="A2" s="2"/>
      <c r="B2" s="2"/>
      <c r="C2" s="5" t="s">
        <v>1</v>
      </c>
      <c r="D2" s="2"/>
      <c r="E2" s="5" t="s">
        <v>2</v>
      </c>
      <c r="F2" s="5" t="s">
        <v>3</v>
      </c>
      <c r="G2" s="5" t="s">
        <v>4</v>
      </c>
      <c r="H2" s="5" t="s">
        <v>5</v>
      </c>
      <c r="I2" s="5" t="s">
        <v>6</v>
      </c>
      <c r="J2" s="5" t="s">
        <v>7</v>
      </c>
      <c r="K2" s="5" t="s">
        <v>8</v>
      </c>
      <c r="L2" s="5" t="s">
        <v>9</v>
      </c>
      <c r="M2" s="5" t="s">
        <v>10</v>
      </c>
      <c r="N2" s="5" t="s">
        <v>11</v>
      </c>
      <c r="O2" s="5" t="s">
        <v>12</v>
      </c>
      <c r="P2" s="5" t="s">
        <v>13</v>
      </c>
      <c r="Q2" s="5" t="s">
        <v>2</v>
      </c>
      <c r="R2" s="5" t="s">
        <v>3</v>
      </c>
      <c r="S2" s="6"/>
    </row>
    <row r="3" spans="1:19" ht="15.75" x14ac:dyDescent="0.25">
      <c r="A3" s="2" t="s">
        <v>14</v>
      </c>
      <c r="B3" s="2"/>
      <c r="C3" s="7">
        <f>F3</f>
        <v>24827.360000000001</v>
      </c>
      <c r="D3" s="6"/>
      <c r="E3" s="2"/>
      <c r="F3" s="8">
        <f>'[1]Jan 2019'!C3</f>
        <v>24827.360000000001</v>
      </c>
      <c r="G3" s="9">
        <f>[1]Feb!C3</f>
        <v>27072.23</v>
      </c>
      <c r="H3" s="9">
        <f>[1]Mar!C3</f>
        <v>26761.62</v>
      </c>
      <c r="I3" s="9">
        <f>[1]Apr!C3</f>
        <v>25054.42</v>
      </c>
      <c r="J3" s="9">
        <f>[1]May!C3</f>
        <v>23875.119999999999</v>
      </c>
      <c r="K3" s="9">
        <f>[1]Jun!C3</f>
        <v>25153.99</v>
      </c>
      <c r="L3" s="9">
        <f>[1]Jul!C3</f>
        <v>23241.31</v>
      </c>
      <c r="M3" s="9">
        <f>[1]Aug!C3</f>
        <v>24778.01</v>
      </c>
      <c r="N3" s="9">
        <f>[1]Sep!C3</f>
        <v>26427.07</v>
      </c>
      <c r="O3" s="9">
        <f>[1]Oct!C3</f>
        <v>22701.06</v>
      </c>
      <c r="P3" s="9">
        <f>[1]Nov!C3</f>
        <v>24098.16</v>
      </c>
      <c r="Q3" s="9">
        <f>[1]Dec!C3</f>
        <v>24383.31</v>
      </c>
      <c r="R3" s="9"/>
      <c r="S3" s="6"/>
    </row>
    <row r="4" spans="1:19" ht="15.75" x14ac:dyDescent="0.25">
      <c r="A4" s="2"/>
      <c r="B4" s="2"/>
      <c r="C4" s="2"/>
      <c r="D4" s="6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6"/>
    </row>
    <row r="5" spans="1:19" ht="15.75" x14ac:dyDescent="0.25">
      <c r="A5" s="2" t="s">
        <v>15</v>
      </c>
      <c r="B5" s="2"/>
      <c r="C5" s="9">
        <f>SUM(F5:Q5)-E5+R5</f>
        <v>21059.439999999999</v>
      </c>
      <c r="D5" s="6"/>
      <c r="E5" s="9">
        <f>'[1]Dec 2018'!C9</f>
        <v>1667.45</v>
      </c>
      <c r="F5" s="9">
        <f>'[1]Jan 2019'!C5</f>
        <v>3383.95</v>
      </c>
      <c r="G5" s="9">
        <f>[1]Feb!C5</f>
        <v>1765.95</v>
      </c>
      <c r="H5" s="9">
        <f>[1]Mar!C5</f>
        <v>1781.8</v>
      </c>
      <c r="I5" s="9">
        <f>[1]Apr!C5</f>
        <v>252.05</v>
      </c>
      <c r="J5" s="9">
        <f>[1]May!C5</f>
        <v>3399.3</v>
      </c>
      <c r="K5" s="9">
        <f>[1]Jun!C5</f>
        <v>35.340000000000003</v>
      </c>
      <c r="L5" s="9">
        <f>[1]Jul!C5</f>
        <v>1682.7</v>
      </c>
      <c r="M5" s="9">
        <f>[1]Aug!C5</f>
        <v>3356.55</v>
      </c>
      <c r="N5" s="9">
        <f>[1]Sep!C5</f>
        <v>0</v>
      </c>
      <c r="O5" s="9">
        <f>[1]Oct!C5</f>
        <v>3297.6000000000004</v>
      </c>
      <c r="P5" s="9">
        <f>[1]Nov!C5</f>
        <v>1696.15</v>
      </c>
      <c r="Q5" s="9">
        <f>[1]Dec!C5</f>
        <v>0</v>
      </c>
      <c r="R5" s="9">
        <f>'[1]Jan 2020'!C6</f>
        <v>2075.5</v>
      </c>
      <c r="S5" s="6"/>
    </row>
    <row r="6" spans="1:19" ht="15.75" x14ac:dyDescent="0.25">
      <c r="A6" s="2"/>
      <c r="B6" s="2"/>
      <c r="C6" s="9"/>
      <c r="D6" s="6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6"/>
    </row>
    <row r="7" spans="1:19" ht="15.75" x14ac:dyDescent="0.25">
      <c r="A7" s="2" t="s">
        <v>16</v>
      </c>
      <c r="B7" s="2"/>
      <c r="C7" s="9">
        <f>SUM(F7:Q7)-E7+R7</f>
        <v>24010.09</v>
      </c>
      <c r="D7" s="6"/>
      <c r="E7" s="9">
        <f>'[1]Dec 2018'!C15</f>
        <v>28.88</v>
      </c>
      <c r="F7" s="9">
        <f>'[1]Jan 2019'!C7</f>
        <v>1139.08</v>
      </c>
      <c r="G7" s="9">
        <f>[1]Feb!C7</f>
        <v>2076.56</v>
      </c>
      <c r="H7" s="9">
        <f>[1]Mar!C7</f>
        <v>3489</v>
      </c>
      <c r="I7" s="9">
        <f>[1]Apr!C7</f>
        <v>1431.35</v>
      </c>
      <c r="J7" s="9">
        <f>[1]May!C7</f>
        <v>2120.4300000000003</v>
      </c>
      <c r="K7" s="9">
        <f>[1]Jun!C7</f>
        <v>1948.02</v>
      </c>
      <c r="L7" s="9">
        <f>[1]Jul!C7</f>
        <v>146</v>
      </c>
      <c r="M7" s="9">
        <f>[1]Aug!C7</f>
        <v>1707.49</v>
      </c>
      <c r="N7" s="9">
        <f>[1]Sep!C7</f>
        <v>3726.01</v>
      </c>
      <c r="O7" s="9">
        <f>[1]Oct!C7</f>
        <v>1900.5000000000002</v>
      </c>
      <c r="P7" s="9">
        <f>[1]Nov!C7</f>
        <v>1411</v>
      </c>
      <c r="Q7" s="9">
        <f>[1]Dec!C7</f>
        <v>2199.5300000000002</v>
      </c>
      <c r="R7" s="9">
        <f>'[1]Jan 2020'!C15</f>
        <v>744</v>
      </c>
      <c r="S7" s="6"/>
    </row>
    <row r="8" spans="1:19" ht="15.75" x14ac:dyDescent="0.25">
      <c r="A8" s="2"/>
      <c r="B8" s="2"/>
      <c r="C8" s="2"/>
      <c r="D8" s="6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6"/>
    </row>
    <row r="9" spans="1:19" ht="15.75" x14ac:dyDescent="0.25">
      <c r="A9" s="2" t="s">
        <v>17</v>
      </c>
      <c r="B9" s="2"/>
      <c r="C9" s="9">
        <f>C5-C7</f>
        <v>-2950.6500000000015</v>
      </c>
      <c r="D9" s="6"/>
      <c r="E9" s="2"/>
      <c r="F9" s="9">
        <f>F5-F7</f>
        <v>2244.87</v>
      </c>
      <c r="G9" s="9">
        <f>G5-G7</f>
        <v>-310.6099999999999</v>
      </c>
      <c r="H9" s="9">
        <f t="shared" ref="H9:Q9" si="0">H5-H7</f>
        <v>-1707.2</v>
      </c>
      <c r="I9" s="9">
        <f t="shared" si="0"/>
        <v>-1179.3</v>
      </c>
      <c r="J9" s="9">
        <f t="shared" si="0"/>
        <v>1278.8699999999999</v>
      </c>
      <c r="K9" s="9">
        <f t="shared" si="0"/>
        <v>-1912.68</v>
      </c>
      <c r="L9" s="9">
        <f t="shared" si="0"/>
        <v>1536.7</v>
      </c>
      <c r="M9" s="9">
        <f t="shared" si="0"/>
        <v>1649.0600000000002</v>
      </c>
      <c r="N9" s="9">
        <f t="shared" si="0"/>
        <v>-3726.01</v>
      </c>
      <c r="O9" s="9">
        <f t="shared" si="0"/>
        <v>1397.1000000000001</v>
      </c>
      <c r="P9" s="9">
        <f t="shared" si="0"/>
        <v>285.15000000000009</v>
      </c>
      <c r="Q9" s="9">
        <f t="shared" si="0"/>
        <v>-2199.5300000000002</v>
      </c>
      <c r="R9" s="9"/>
      <c r="S9" s="6"/>
    </row>
    <row r="10" spans="1:19" ht="15.75" x14ac:dyDescent="0.25">
      <c r="A10" s="2"/>
      <c r="B10" s="2"/>
      <c r="C10" s="2"/>
      <c r="D10" s="6"/>
      <c r="E10" s="2"/>
      <c r="F10" s="10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6"/>
    </row>
    <row r="11" spans="1:19" ht="15.75" x14ac:dyDescent="0.25">
      <c r="A11" s="2" t="s">
        <v>18</v>
      </c>
      <c r="B11" s="2"/>
      <c r="C11" s="7">
        <f>Q11</f>
        <v>22183.780000000002</v>
      </c>
      <c r="D11" s="6"/>
      <c r="E11" s="2"/>
      <c r="F11" s="7">
        <f>F3+F9</f>
        <v>27072.23</v>
      </c>
      <c r="G11" s="7">
        <f>G3+G9</f>
        <v>26761.62</v>
      </c>
      <c r="H11" s="7">
        <f t="shared" ref="H11:Q11" si="1">H3+H9</f>
        <v>25054.42</v>
      </c>
      <c r="I11" s="7">
        <f t="shared" si="1"/>
        <v>23875.119999999999</v>
      </c>
      <c r="J11" s="7">
        <f t="shared" si="1"/>
        <v>25153.989999999998</v>
      </c>
      <c r="K11" s="7">
        <f t="shared" si="1"/>
        <v>23241.31</v>
      </c>
      <c r="L11" s="7">
        <f t="shared" si="1"/>
        <v>24778.010000000002</v>
      </c>
      <c r="M11" s="7">
        <f t="shared" si="1"/>
        <v>26427.07</v>
      </c>
      <c r="N11" s="7">
        <f t="shared" si="1"/>
        <v>22701.059999999998</v>
      </c>
      <c r="O11" s="7">
        <f t="shared" si="1"/>
        <v>24098.16</v>
      </c>
      <c r="P11" s="7">
        <f t="shared" si="1"/>
        <v>24383.31</v>
      </c>
      <c r="Q11" s="7">
        <f t="shared" si="1"/>
        <v>22183.780000000002</v>
      </c>
      <c r="R11" s="9"/>
      <c r="S11" s="6"/>
    </row>
    <row r="12" spans="1:19" ht="15.75" x14ac:dyDescent="0.25">
      <c r="A12" s="2"/>
      <c r="B12" s="2"/>
      <c r="C12" s="2"/>
      <c r="D12" s="2"/>
      <c r="E12" s="2"/>
      <c r="F12" s="11" t="b">
        <f>F11='[1]Jan 2019'!C9</f>
        <v>1</v>
      </c>
      <c r="G12" s="11" t="b">
        <f>G11=[1]Feb!C9</f>
        <v>1</v>
      </c>
      <c r="H12" s="11" t="b">
        <f>H11=[1]Mar!C9</f>
        <v>1</v>
      </c>
      <c r="I12" s="11" t="b">
        <f>I11=[1]Apr!C9</f>
        <v>1</v>
      </c>
      <c r="J12" s="11" t="b">
        <f>J11=[1]May!C9</f>
        <v>1</v>
      </c>
      <c r="K12" s="11" t="b">
        <f>K11=[1]Jun!C9</f>
        <v>1</v>
      </c>
      <c r="L12" s="11" t="b">
        <f>L11=[1]Jul!C9</f>
        <v>1</v>
      </c>
      <c r="M12" s="11" t="b">
        <f>M11=[1]Aug!C9</f>
        <v>1</v>
      </c>
      <c r="N12" s="11" t="b">
        <f>N11=[1]Sep!C9</f>
        <v>1</v>
      </c>
      <c r="O12" s="11" t="b">
        <f>O11=[1]Oct!C9</f>
        <v>1</v>
      </c>
      <c r="P12" s="11" t="b">
        <f>P11=[1]Nov!C9</f>
        <v>1</v>
      </c>
      <c r="Q12" s="11" t="b">
        <f>Q11=[1]Dec!C9</f>
        <v>1</v>
      </c>
      <c r="R12" s="11"/>
      <c r="S12" s="2"/>
    </row>
    <row r="13" spans="1:19" ht="15.75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</row>
    <row r="14" spans="1:19" ht="15.75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</row>
    <row r="15" spans="1:19" ht="15.75" x14ac:dyDescent="0.25">
      <c r="A15" s="1" t="s">
        <v>19</v>
      </c>
      <c r="B15" s="2"/>
      <c r="C15" s="2"/>
      <c r="D15" s="2"/>
      <c r="E15" s="2"/>
      <c r="F15" s="4">
        <v>1999</v>
      </c>
      <c r="G15" s="4">
        <v>1999</v>
      </c>
      <c r="H15" s="4">
        <v>1999</v>
      </c>
      <c r="I15" s="4">
        <v>1999</v>
      </c>
      <c r="J15" s="4">
        <v>1999</v>
      </c>
      <c r="K15" s="4">
        <v>1999</v>
      </c>
      <c r="L15" s="4">
        <v>1999</v>
      </c>
      <c r="M15" s="4">
        <v>1999</v>
      </c>
      <c r="N15" s="4">
        <v>1999</v>
      </c>
      <c r="O15" s="4">
        <v>1999</v>
      </c>
      <c r="P15" s="4">
        <v>1999</v>
      </c>
      <c r="Q15" s="4">
        <v>1999</v>
      </c>
      <c r="R15" s="4"/>
      <c r="S15" s="2"/>
    </row>
    <row r="16" spans="1:19" ht="15.75" x14ac:dyDescent="0.25">
      <c r="A16" s="2"/>
      <c r="B16" s="2"/>
      <c r="C16" s="5" t="s">
        <v>1</v>
      </c>
      <c r="D16" s="2"/>
      <c r="E16" s="2"/>
      <c r="F16" s="12" t="s">
        <v>3</v>
      </c>
      <c r="G16" s="5" t="s">
        <v>4</v>
      </c>
      <c r="H16" s="5" t="s">
        <v>5</v>
      </c>
      <c r="I16" s="5" t="s">
        <v>6</v>
      </c>
      <c r="J16" s="5" t="s">
        <v>7</v>
      </c>
      <c r="K16" s="5" t="s">
        <v>8</v>
      </c>
      <c r="L16" s="5" t="s">
        <v>9</v>
      </c>
      <c r="M16" s="5" t="s">
        <v>10</v>
      </c>
      <c r="N16" s="5" t="s">
        <v>11</v>
      </c>
      <c r="O16" s="5" t="s">
        <v>12</v>
      </c>
      <c r="P16" s="5" t="s">
        <v>13</v>
      </c>
      <c r="Q16" s="5" t="s">
        <v>2</v>
      </c>
      <c r="R16" s="5"/>
      <c r="S16" s="6"/>
    </row>
    <row r="17" spans="1:21" ht="15.75" x14ac:dyDescent="0.25">
      <c r="A17" s="2" t="s">
        <v>20</v>
      </c>
      <c r="B17" s="2"/>
      <c r="C17" s="7">
        <f>F17</f>
        <v>9248.35</v>
      </c>
      <c r="D17" s="6"/>
      <c r="E17" s="2"/>
      <c r="F17" s="9">
        <f>'[1]Jan 2019'!H3</f>
        <v>9248.35</v>
      </c>
      <c r="G17" s="9">
        <f>[1]Feb!H3</f>
        <v>10874.5</v>
      </c>
      <c r="H17" s="9">
        <f>[1]Mar!H3</f>
        <v>4601.88</v>
      </c>
      <c r="I17" s="9">
        <f>[1]Apr!H3</f>
        <v>5559.09</v>
      </c>
      <c r="J17" s="9">
        <f>[1]May!H3</f>
        <v>2831.94</v>
      </c>
      <c r="K17" s="9">
        <f>[1]Jun!H3</f>
        <v>2766.15</v>
      </c>
      <c r="L17" s="9">
        <f>[1]Jul!H3</f>
        <v>2766.15</v>
      </c>
      <c r="M17" s="9">
        <f>[1]Aug!H3</f>
        <v>2766.15</v>
      </c>
      <c r="N17" s="9">
        <f>[1]Sep!H3</f>
        <v>11317.15</v>
      </c>
      <c r="O17" s="9">
        <f>[1]Oct!H3</f>
        <v>9723.15</v>
      </c>
      <c r="P17" s="9">
        <f>[1]Nov!H3</f>
        <v>9723.15</v>
      </c>
      <c r="Q17" s="9">
        <f>[1]Dec!H3</f>
        <v>10477.17</v>
      </c>
      <c r="R17" s="9"/>
      <c r="S17" s="6"/>
    </row>
    <row r="18" spans="1:21" ht="15.75" x14ac:dyDescent="0.25">
      <c r="A18" s="2"/>
      <c r="B18" s="2"/>
      <c r="C18" s="2"/>
      <c r="D18" s="6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6"/>
    </row>
    <row r="19" spans="1:21" ht="15.75" x14ac:dyDescent="0.25">
      <c r="A19" s="2" t="s">
        <v>15</v>
      </c>
      <c r="B19" s="2"/>
      <c r="C19" s="9">
        <f>SUM(F19:Q19)</f>
        <v>23010.47</v>
      </c>
      <c r="D19" s="6"/>
      <c r="E19" s="2"/>
      <c r="F19" s="9">
        <f>'[1]Jan 2019'!H5</f>
        <v>1626.15</v>
      </c>
      <c r="G19" s="9">
        <f>[1]Feb!H5</f>
        <v>5898.95</v>
      </c>
      <c r="H19" s="9">
        <f>[1]Mar!H5</f>
        <v>5745.57</v>
      </c>
      <c r="I19" s="9">
        <f>[1]Apr!H5</f>
        <v>246.8</v>
      </c>
      <c r="J19" s="9">
        <f>[1]May!H5</f>
        <v>0</v>
      </c>
      <c r="K19" s="9">
        <f>[1]Jun!H5</f>
        <v>0</v>
      </c>
      <c r="L19" s="9">
        <f>[1]Jul!H5</f>
        <v>0</v>
      </c>
      <c r="M19" s="9">
        <f>[1]Aug!H5</f>
        <v>8551</v>
      </c>
      <c r="N19" s="9">
        <f>[1]Sep!H5</f>
        <v>0</v>
      </c>
      <c r="O19" s="9">
        <f>[1]Oct!H5</f>
        <v>0</v>
      </c>
      <c r="P19" s="9">
        <f>[1]Nov!H5</f>
        <v>942</v>
      </c>
      <c r="Q19" s="9">
        <f>[1]Dec!H5</f>
        <v>0</v>
      </c>
      <c r="R19" s="9"/>
      <c r="S19" s="6"/>
    </row>
    <row r="20" spans="1:21" ht="15.75" x14ac:dyDescent="0.25">
      <c r="A20" s="2"/>
      <c r="B20" s="2"/>
      <c r="C20" s="9"/>
      <c r="D20" s="6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6"/>
    </row>
    <row r="21" spans="1:21" ht="15.75" x14ac:dyDescent="0.25">
      <c r="A21" s="2" t="s">
        <v>16</v>
      </c>
      <c r="B21" s="2"/>
      <c r="C21" s="9">
        <f>SUM(F21:Q21)</f>
        <v>21781.65</v>
      </c>
      <c r="D21" s="6"/>
      <c r="E21" s="2"/>
      <c r="F21" s="9">
        <f>'[1]Jan 2019'!H7</f>
        <v>0</v>
      </c>
      <c r="G21" s="9">
        <f>[1]Feb!H7</f>
        <v>12171.57</v>
      </c>
      <c r="H21" s="9">
        <f>[1]Mar!H7</f>
        <v>4788.3599999999997</v>
      </c>
      <c r="I21" s="9">
        <f>[1]Apr!H7</f>
        <v>2973.95</v>
      </c>
      <c r="J21" s="9">
        <f>[1]May!H7</f>
        <v>65.790000000000006</v>
      </c>
      <c r="K21" s="9">
        <f>[1]Jun!H7</f>
        <v>0</v>
      </c>
      <c r="L21" s="9">
        <f>[1]Jul!H7</f>
        <v>0</v>
      </c>
      <c r="M21" s="9">
        <f>[1]Aug!H7</f>
        <v>0</v>
      </c>
      <c r="N21" s="9">
        <f>[1]Sep!H7</f>
        <v>1594</v>
      </c>
      <c r="O21" s="9">
        <f>[1]Oct!H7</f>
        <v>0</v>
      </c>
      <c r="P21" s="9">
        <f>[1]Nov!H7</f>
        <v>187.98</v>
      </c>
      <c r="Q21" s="9">
        <f>[1]Dec!H7</f>
        <v>0</v>
      </c>
      <c r="R21" s="9"/>
      <c r="S21" s="6"/>
    </row>
    <row r="22" spans="1:21" ht="15.75" x14ac:dyDescent="0.25">
      <c r="A22" s="2"/>
      <c r="B22" s="2"/>
      <c r="C22" s="2"/>
      <c r="D22" s="6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6"/>
    </row>
    <row r="23" spans="1:21" ht="15.75" x14ac:dyDescent="0.25">
      <c r="A23" s="2" t="s">
        <v>17</v>
      </c>
      <c r="B23" s="2"/>
      <c r="C23" s="9">
        <f>C19-C21</f>
        <v>1228.8199999999997</v>
      </c>
      <c r="D23" s="6"/>
      <c r="E23" s="2"/>
      <c r="F23" s="9">
        <f t="shared" ref="F23:Q23" si="2">F19-F21</f>
        <v>1626.15</v>
      </c>
      <c r="G23" s="9">
        <f t="shared" si="2"/>
        <v>-6272.62</v>
      </c>
      <c r="H23" s="9">
        <f t="shared" si="2"/>
        <v>957.21</v>
      </c>
      <c r="I23" s="9">
        <f t="shared" si="2"/>
        <v>-2727.1499999999996</v>
      </c>
      <c r="J23" s="9">
        <f t="shared" si="2"/>
        <v>-65.790000000000006</v>
      </c>
      <c r="K23" s="9">
        <f t="shared" si="2"/>
        <v>0</v>
      </c>
      <c r="L23" s="9">
        <f t="shared" si="2"/>
        <v>0</v>
      </c>
      <c r="M23" s="9">
        <f t="shared" si="2"/>
        <v>8551</v>
      </c>
      <c r="N23" s="9">
        <f t="shared" si="2"/>
        <v>-1594</v>
      </c>
      <c r="O23" s="9">
        <f t="shared" si="2"/>
        <v>0</v>
      </c>
      <c r="P23" s="9">
        <f t="shared" si="2"/>
        <v>754.02</v>
      </c>
      <c r="Q23" s="9">
        <f t="shared" si="2"/>
        <v>0</v>
      </c>
      <c r="R23" s="9"/>
      <c r="S23" s="6"/>
    </row>
    <row r="24" spans="1:21" ht="15.75" x14ac:dyDescent="0.25">
      <c r="A24" s="2"/>
      <c r="B24" s="2"/>
      <c r="C24" s="2"/>
      <c r="D24" s="6"/>
      <c r="E24" s="2"/>
      <c r="F24" s="9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6"/>
    </row>
    <row r="25" spans="1:21" ht="15.75" x14ac:dyDescent="0.25">
      <c r="A25" s="2" t="s">
        <v>21</v>
      </c>
      <c r="B25" s="2"/>
      <c r="C25" s="7">
        <f>Q25</f>
        <v>10477.17</v>
      </c>
      <c r="D25" s="6"/>
      <c r="E25" s="2"/>
      <c r="F25" s="7">
        <f>F17+F19-F21</f>
        <v>10874.5</v>
      </c>
      <c r="G25" s="7">
        <f>G17+G19-G21</f>
        <v>4601.880000000001</v>
      </c>
      <c r="H25" s="7">
        <f t="shared" ref="H25:Q25" si="3">H17+H19-H21</f>
        <v>5559.0900000000011</v>
      </c>
      <c r="I25" s="7">
        <f t="shared" si="3"/>
        <v>2831.9400000000005</v>
      </c>
      <c r="J25" s="7">
        <f t="shared" si="3"/>
        <v>2766.15</v>
      </c>
      <c r="K25" s="7">
        <f t="shared" si="3"/>
        <v>2766.15</v>
      </c>
      <c r="L25" s="7">
        <f t="shared" si="3"/>
        <v>2766.15</v>
      </c>
      <c r="M25" s="7">
        <f t="shared" si="3"/>
        <v>11317.15</v>
      </c>
      <c r="N25" s="7">
        <f t="shared" si="3"/>
        <v>9723.15</v>
      </c>
      <c r="O25" s="7">
        <f t="shared" si="3"/>
        <v>9723.15</v>
      </c>
      <c r="P25" s="7">
        <f t="shared" si="3"/>
        <v>10477.17</v>
      </c>
      <c r="Q25" s="7">
        <f t="shared" si="3"/>
        <v>10477.17</v>
      </c>
      <c r="R25" s="9"/>
      <c r="S25" s="6"/>
    </row>
    <row r="26" spans="1:21" ht="15.75" x14ac:dyDescent="0.25">
      <c r="A26" s="2"/>
      <c r="B26" s="2"/>
      <c r="C26" s="2"/>
      <c r="D26" s="2"/>
      <c r="E26" s="2"/>
      <c r="F26" s="11" t="b">
        <f>F25='[1]Jan 2019'!H9</f>
        <v>1</v>
      </c>
      <c r="G26" s="11" t="b">
        <f>G25=[1]Feb!H9</f>
        <v>1</v>
      </c>
      <c r="H26" s="11" t="b">
        <f>H25=[1]Mar!H9</f>
        <v>1</v>
      </c>
      <c r="I26" s="11" t="b">
        <f>I25=[1]Apr!H9</f>
        <v>1</v>
      </c>
      <c r="J26" s="11" t="b">
        <f>J25=[1]May!H9</f>
        <v>1</v>
      </c>
      <c r="K26" s="11" t="b">
        <f>K25=[1]Jun!H9</f>
        <v>1</v>
      </c>
      <c r="L26" s="11" t="b">
        <f>L25=[1]Jul!H9</f>
        <v>1</v>
      </c>
      <c r="M26" s="11" t="b">
        <f>M25=[1]Aug!H9</f>
        <v>1</v>
      </c>
      <c r="N26" s="11" t="b">
        <f>N25=[1]Sep!H9</f>
        <v>1</v>
      </c>
      <c r="O26" s="11" t="b">
        <f>O25=[1]Oct!H9</f>
        <v>1</v>
      </c>
      <c r="P26" s="11" t="b">
        <f>P25=[1]Nov!H9</f>
        <v>1</v>
      </c>
      <c r="Q26" s="11" t="b">
        <f>Q25=[1]Dec!H9</f>
        <v>1</v>
      </c>
      <c r="R26" s="11"/>
      <c r="S26" s="2"/>
    </row>
    <row r="27" spans="1:21" ht="15.75" x14ac:dyDescent="0.25">
      <c r="A27" s="4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</row>
    <row r="28" spans="1:21" ht="15.75" x14ac:dyDescent="0.25">
      <c r="A28" s="2"/>
      <c r="T28" s="13"/>
    </row>
    <row r="29" spans="1:21" ht="15.75" x14ac:dyDescent="0.25">
      <c r="A29" s="2"/>
      <c r="T29" s="2"/>
    </row>
    <row r="30" spans="1:21" ht="15.75" x14ac:dyDescent="0.25">
      <c r="A30" s="14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T30" s="2"/>
    </row>
    <row r="31" spans="1:21" ht="15.75" x14ac:dyDescent="0.25">
      <c r="A31" s="2"/>
      <c r="B31" s="15"/>
      <c r="C31" s="16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14"/>
      <c r="R31" s="14"/>
    </row>
    <row r="32" spans="1:21" ht="15.75" x14ac:dyDescent="0.25">
      <c r="A32" s="2"/>
      <c r="B32" s="15"/>
      <c r="C32" s="16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17"/>
      <c r="R32" s="17"/>
      <c r="T32" s="18"/>
      <c r="U32" s="2"/>
    </row>
    <row r="33" spans="1:20" ht="15.75" x14ac:dyDescent="0.25">
      <c r="A33" s="2"/>
      <c r="B33" s="2"/>
      <c r="C33" s="16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17"/>
      <c r="R33" s="17"/>
      <c r="T33" s="19"/>
    </row>
    <row r="34" spans="1:20" ht="15.75" x14ac:dyDescent="0.25">
      <c r="A34" s="2"/>
      <c r="B34" s="2"/>
      <c r="C34" s="16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17"/>
      <c r="R34" s="17"/>
      <c r="T34" s="19"/>
    </row>
    <row r="35" spans="1:20" ht="15.75" x14ac:dyDescent="0.25">
      <c r="A35" s="14"/>
      <c r="B35" s="2"/>
      <c r="C35" s="16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17"/>
      <c r="R35" s="17"/>
      <c r="T35" s="19"/>
    </row>
    <row r="36" spans="1:20" ht="15.75" x14ac:dyDescent="0.25">
      <c r="A36" s="2"/>
      <c r="B36" s="15"/>
      <c r="C36" s="16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17"/>
      <c r="R36" s="17"/>
      <c r="T36" s="18"/>
    </row>
    <row r="37" spans="1:20" ht="15.75" x14ac:dyDescent="0.25">
      <c r="A37" s="2"/>
      <c r="B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17"/>
      <c r="R37" s="17"/>
      <c r="T37" s="19"/>
    </row>
    <row r="38" spans="1:20" ht="15.75" x14ac:dyDescent="0.25">
      <c r="A38" s="20"/>
      <c r="B38" s="2"/>
      <c r="C38" s="16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17"/>
      <c r="R38" s="17"/>
      <c r="T38" s="19"/>
    </row>
    <row r="39" spans="1:20" ht="15.75" x14ac:dyDescent="0.25">
      <c r="A39" s="20"/>
      <c r="B39" s="2"/>
      <c r="C39" s="16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17"/>
      <c r="R39" s="17"/>
      <c r="T39" s="19"/>
    </row>
    <row r="40" spans="1:20" ht="15.75" x14ac:dyDescent="0.25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17"/>
      <c r="R40" s="17"/>
    </row>
    <row r="41" spans="1:20" x14ac:dyDescent="0.25">
      <c r="Q41" s="21"/>
      <c r="R41" s="21"/>
    </row>
    <row r="42" spans="1:20" x14ac:dyDescent="0.25">
      <c r="Q42" s="21"/>
      <c r="R42" s="21"/>
    </row>
    <row r="43" spans="1:20" x14ac:dyDescent="0.25">
      <c r="Q43" s="21"/>
      <c r="R43" s="21"/>
    </row>
    <row r="44" spans="1:20" x14ac:dyDescent="0.25">
      <c r="Q44" s="21"/>
      <c r="R44" s="21"/>
    </row>
    <row r="45" spans="1:20" x14ac:dyDescent="0.25">
      <c r="Q45" s="21"/>
      <c r="R45" s="21"/>
    </row>
    <row r="46" spans="1:20" x14ac:dyDescent="0.25">
      <c r="Q46" s="21"/>
      <c r="R46" s="2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6"/>
  <sheetViews>
    <sheetView workbookViewId="0">
      <selection sqref="A1:E1"/>
    </sheetView>
  </sheetViews>
  <sheetFormatPr defaultRowHeight="15" x14ac:dyDescent="0.2"/>
  <cols>
    <col min="1" max="1" width="28.7109375" style="2" customWidth="1"/>
    <col min="2" max="2" width="15" style="2" customWidth="1"/>
    <col min="3" max="3" width="7.42578125" style="2" customWidth="1"/>
    <col min="4" max="4" width="31.5703125" style="2" customWidth="1"/>
    <col min="5" max="5" width="14.5703125" style="2" customWidth="1"/>
    <col min="6" max="6" width="25.85546875" style="2" customWidth="1"/>
    <col min="7" max="7" width="9.140625" style="2"/>
    <col min="8" max="8" width="12.85546875" style="2" bestFit="1" customWidth="1"/>
    <col min="9" max="16384" width="9.140625" style="2"/>
  </cols>
  <sheetData>
    <row r="1" spans="1:8" x14ac:dyDescent="0.2">
      <c r="A1" s="133" t="s">
        <v>75</v>
      </c>
      <c r="B1" s="133"/>
      <c r="C1" s="133"/>
      <c r="D1" s="133"/>
      <c r="E1" s="133"/>
      <c r="F1" s="56"/>
      <c r="H1" s="4"/>
    </row>
    <row r="2" spans="1:8" ht="17.25" x14ac:dyDescent="0.35">
      <c r="A2" s="134" t="s">
        <v>82</v>
      </c>
      <c r="B2" s="134"/>
      <c r="C2" s="134"/>
      <c r="D2" s="134"/>
      <c r="E2" s="134"/>
      <c r="F2" s="4"/>
      <c r="G2" s="23"/>
      <c r="H2" s="53"/>
    </row>
    <row r="3" spans="1:8" ht="15.75" x14ac:dyDescent="0.25">
      <c r="A3" s="134" t="s">
        <v>84</v>
      </c>
      <c r="B3" s="134"/>
      <c r="C3" s="134"/>
      <c r="D3" s="134"/>
      <c r="E3" s="134"/>
      <c r="F3" s="5"/>
      <c r="G3" s="26"/>
      <c r="H3" s="54"/>
    </row>
    <row r="4" spans="1:8" x14ac:dyDescent="0.2">
      <c r="A4" s="25"/>
      <c r="B4" s="26"/>
      <c r="C4" s="52"/>
      <c r="D4" s="52"/>
      <c r="E4" s="52"/>
      <c r="F4" s="25"/>
      <c r="G4" s="26"/>
      <c r="H4" s="52"/>
    </row>
    <row r="5" spans="1:8" x14ac:dyDescent="0.2">
      <c r="A5" s="13" t="s">
        <v>83</v>
      </c>
      <c r="B5" s="40"/>
      <c r="C5" s="52"/>
      <c r="D5" s="52" t="s">
        <v>85</v>
      </c>
      <c r="E5" s="52"/>
      <c r="F5" s="13"/>
      <c r="G5" s="40"/>
      <c r="H5" s="52"/>
    </row>
    <row r="6" spans="1:8" ht="15.75" x14ac:dyDescent="0.25">
      <c r="A6" s="58"/>
      <c r="B6" s="40"/>
      <c r="C6" s="52"/>
      <c r="D6" s="58" t="s">
        <v>87</v>
      </c>
      <c r="E6" s="52"/>
      <c r="F6" s="13"/>
      <c r="G6" s="40"/>
      <c r="H6" s="52"/>
    </row>
    <row r="7" spans="1:8" x14ac:dyDescent="0.2">
      <c r="A7" s="57" t="s">
        <v>86</v>
      </c>
      <c r="B7" s="55">
        <f>'FY2019 Summary'!B4</f>
        <v>18535.500000000004</v>
      </c>
      <c r="C7" s="52"/>
      <c r="D7" s="61" t="s">
        <v>99</v>
      </c>
      <c r="E7" s="52">
        <f>'FY2019 Summary'!B14-'FY2019 Summary'!D14</f>
        <v>8504</v>
      </c>
      <c r="F7" s="13"/>
      <c r="G7" s="40"/>
      <c r="H7" s="52"/>
    </row>
    <row r="8" spans="1:8" x14ac:dyDescent="0.2">
      <c r="A8" s="57" t="s">
        <v>25</v>
      </c>
      <c r="B8" s="55">
        <f>'FY2019 Summary'!B5</f>
        <v>94.29</v>
      </c>
      <c r="C8" s="9"/>
      <c r="D8" s="62" t="s">
        <v>100</v>
      </c>
      <c r="E8" s="9">
        <f>'FY2019 Summary'!B15-'FY2019 Summary'!D15</f>
        <v>3032.91</v>
      </c>
      <c r="F8" s="13"/>
      <c r="H8" s="9"/>
    </row>
    <row r="9" spans="1:8" x14ac:dyDescent="0.2">
      <c r="C9" s="52"/>
      <c r="D9" s="52"/>
      <c r="E9" s="52"/>
      <c r="F9" s="13"/>
      <c r="G9" s="40"/>
      <c r="H9" s="52"/>
    </row>
    <row r="10" spans="1:8" ht="15.75" x14ac:dyDescent="0.25">
      <c r="A10" s="58" t="s">
        <v>87</v>
      </c>
      <c r="B10" s="55"/>
      <c r="C10" s="52"/>
      <c r="D10" s="54" t="s">
        <v>101</v>
      </c>
      <c r="E10" s="52"/>
      <c r="F10" s="13"/>
      <c r="G10" s="40"/>
      <c r="H10" s="52"/>
    </row>
    <row r="11" spans="1:8" x14ac:dyDescent="0.2">
      <c r="A11" s="57" t="s">
        <v>88</v>
      </c>
      <c r="B11" s="55"/>
      <c r="C11" s="52"/>
      <c r="D11" s="61" t="s">
        <v>102</v>
      </c>
      <c r="E11" s="55">
        <f>'FY2019 Summary'!B16</f>
        <v>759</v>
      </c>
      <c r="F11" s="4"/>
      <c r="G11" s="40"/>
      <c r="H11" s="52"/>
    </row>
    <row r="12" spans="1:8" x14ac:dyDescent="0.2">
      <c r="A12" s="60" t="s">
        <v>89</v>
      </c>
      <c r="B12" s="55"/>
      <c r="C12" s="55"/>
      <c r="D12" s="136" t="s">
        <v>267</v>
      </c>
      <c r="E12" s="52">
        <f>'FY2019 Summary'!B17</f>
        <v>1597.77</v>
      </c>
      <c r="F12" s="39"/>
      <c r="G12" s="40"/>
      <c r="H12" s="55"/>
    </row>
    <row r="13" spans="1:8" x14ac:dyDescent="0.2">
      <c r="A13" s="60"/>
      <c r="B13" s="55"/>
      <c r="C13" s="52"/>
      <c r="D13" s="61" t="s">
        <v>70</v>
      </c>
      <c r="E13" s="52">
        <f>'FY2019 Summary'!B18</f>
        <v>309</v>
      </c>
      <c r="F13" s="39"/>
      <c r="G13" s="40"/>
      <c r="H13" s="52"/>
    </row>
    <row r="14" spans="1:8" ht="15.75" x14ac:dyDescent="0.25">
      <c r="A14" s="59" t="s">
        <v>90</v>
      </c>
      <c r="B14" s="55"/>
      <c r="C14" s="52"/>
      <c r="D14" s="61" t="s">
        <v>73</v>
      </c>
      <c r="E14" s="52">
        <f>'FY2019 Summary'!B19</f>
        <v>444.47</v>
      </c>
      <c r="F14" s="39"/>
      <c r="G14" s="40"/>
      <c r="H14" s="52"/>
    </row>
    <row r="15" spans="1:8" x14ac:dyDescent="0.2">
      <c r="A15" s="13"/>
      <c r="B15" s="55"/>
      <c r="C15" s="52"/>
      <c r="D15" s="61"/>
      <c r="E15" s="52"/>
      <c r="G15" s="40"/>
      <c r="H15" s="52"/>
    </row>
    <row r="16" spans="1:8" ht="15.75" x14ac:dyDescent="0.25">
      <c r="A16" s="58" t="s">
        <v>91</v>
      </c>
      <c r="B16" s="55"/>
      <c r="C16" s="52"/>
      <c r="D16" s="126" t="s">
        <v>277</v>
      </c>
      <c r="E16" s="52">
        <f>'FY2019 Summary'!B20</f>
        <v>78.34</v>
      </c>
      <c r="G16" s="40"/>
      <c r="H16" s="52"/>
    </row>
    <row r="17" spans="1:8" x14ac:dyDescent="0.2">
      <c r="A17" s="57" t="s">
        <v>228</v>
      </c>
      <c r="B17" s="55">
        <f>'FY2019 Summary'!B6+81-'FY2019 Summary'!B34</f>
        <v>277</v>
      </c>
      <c r="C17" s="52"/>
      <c r="D17" s="52"/>
      <c r="E17" s="52"/>
      <c r="G17" s="40"/>
      <c r="H17" s="52"/>
    </row>
    <row r="18" spans="1:8" ht="15.75" x14ac:dyDescent="0.25">
      <c r="A18" s="13"/>
      <c r="B18" s="55"/>
      <c r="C18" s="52"/>
      <c r="D18" s="58" t="s">
        <v>91</v>
      </c>
      <c r="E18" s="52"/>
      <c r="G18" s="40"/>
      <c r="H18" s="52"/>
    </row>
    <row r="19" spans="1:8" ht="15.75" x14ac:dyDescent="0.25">
      <c r="A19" s="127" t="s">
        <v>243</v>
      </c>
      <c r="B19" s="55"/>
      <c r="C19" s="52"/>
      <c r="D19" s="57" t="s">
        <v>175</v>
      </c>
      <c r="E19" s="9">
        <f>'FY2019 Summary'!B21+1395</f>
        <v>3405</v>
      </c>
      <c r="G19" s="40"/>
      <c r="H19" s="52"/>
    </row>
    <row r="20" spans="1:8" x14ac:dyDescent="0.2">
      <c r="A20" s="57" t="s">
        <v>103</v>
      </c>
      <c r="B20" s="55"/>
      <c r="C20" s="52"/>
      <c r="D20" s="57" t="s">
        <v>72</v>
      </c>
      <c r="E20" s="9">
        <f>'FY2019 Summary'!B22</f>
        <v>351.14</v>
      </c>
      <c r="G20" s="40"/>
      <c r="H20" s="52"/>
    </row>
    <row r="21" spans="1:8" x14ac:dyDescent="0.2">
      <c r="A21" s="57" t="s">
        <v>92</v>
      </c>
      <c r="B21" s="55"/>
      <c r="C21" s="52"/>
      <c r="D21" s="69" t="s">
        <v>177</v>
      </c>
      <c r="E21" s="52">
        <f>'FY2019 Summary'!B23-'FY2019 Summary'!D23</f>
        <v>1049.8499999999999</v>
      </c>
      <c r="G21" s="40"/>
      <c r="H21" s="52"/>
    </row>
    <row r="22" spans="1:8" x14ac:dyDescent="0.2">
      <c r="A22" s="57" t="s">
        <v>93</v>
      </c>
      <c r="B22" s="55"/>
      <c r="C22" s="52"/>
      <c r="G22" s="40"/>
      <c r="H22" s="52"/>
    </row>
    <row r="23" spans="1:8" ht="15.75" x14ac:dyDescent="0.25">
      <c r="A23" s="57" t="s">
        <v>103</v>
      </c>
      <c r="B23" s="55"/>
      <c r="C23" s="52"/>
      <c r="D23" s="127" t="s">
        <v>243</v>
      </c>
      <c r="E23" s="52"/>
      <c r="G23" s="40"/>
      <c r="H23" s="52"/>
    </row>
    <row r="24" spans="1:8" x14ac:dyDescent="0.2">
      <c r="A24" s="57" t="s">
        <v>94</v>
      </c>
      <c r="B24" s="55">
        <v>0.04</v>
      </c>
      <c r="C24" s="52"/>
      <c r="D24" s="57" t="s">
        <v>103</v>
      </c>
      <c r="E24" s="52"/>
      <c r="G24" s="40"/>
      <c r="H24" s="52"/>
    </row>
    <row r="25" spans="1:8" x14ac:dyDescent="0.2">
      <c r="A25" s="57" t="s">
        <v>95</v>
      </c>
      <c r="B25" s="55"/>
      <c r="C25" s="52"/>
      <c r="D25" s="57" t="s">
        <v>92</v>
      </c>
      <c r="E25" s="52">
        <f>'FY2019 Summary'!B24-'FY2019 Summary'!D24</f>
        <v>325.44</v>
      </c>
      <c r="G25" s="40"/>
      <c r="H25" s="52"/>
    </row>
    <row r="26" spans="1:8" x14ac:dyDescent="0.2">
      <c r="A26" s="13"/>
      <c r="B26" s="55"/>
      <c r="C26" s="52"/>
      <c r="D26" s="57" t="s">
        <v>93</v>
      </c>
      <c r="E26" s="52">
        <f>'FY2019 Summary'!B25</f>
        <v>417.14000000000004</v>
      </c>
      <c r="G26" s="40"/>
      <c r="H26" s="52"/>
    </row>
    <row r="27" spans="1:8" ht="15.75" x14ac:dyDescent="0.25">
      <c r="A27" s="127" t="s">
        <v>244</v>
      </c>
      <c r="B27" s="55"/>
      <c r="C27" s="52"/>
      <c r="D27" s="57" t="s">
        <v>165</v>
      </c>
      <c r="E27" s="52">
        <f>'FY2019 Summary'!B26</f>
        <v>251.57999999999998</v>
      </c>
      <c r="G27" s="40"/>
      <c r="H27" s="52"/>
    </row>
    <row r="28" spans="1:8" x14ac:dyDescent="0.2">
      <c r="A28" s="118" t="s">
        <v>240</v>
      </c>
      <c r="B28" s="55">
        <f>'FY2019 Summary'!B49-'FY2019 Summary'!B69+240</f>
        <v>15582.22</v>
      </c>
      <c r="C28" s="52"/>
      <c r="D28" s="57" t="s">
        <v>94</v>
      </c>
      <c r="E28" s="52"/>
      <c r="F28" s="13"/>
      <c r="G28" s="40"/>
      <c r="H28" s="52"/>
    </row>
    <row r="29" spans="1:8" x14ac:dyDescent="0.2">
      <c r="A29" s="57" t="s">
        <v>241</v>
      </c>
      <c r="B29" s="55">
        <f>'FY2019 Summary'!N51</f>
        <v>4000</v>
      </c>
      <c r="C29" s="52"/>
      <c r="D29" s="57" t="s">
        <v>95</v>
      </c>
      <c r="E29" s="52"/>
      <c r="G29" s="40"/>
      <c r="H29" s="52"/>
    </row>
    <row r="30" spans="1:8" x14ac:dyDescent="0.2">
      <c r="B30" s="55"/>
      <c r="C30" s="52"/>
      <c r="E30" s="52"/>
      <c r="G30" s="40"/>
      <c r="H30" s="52"/>
    </row>
    <row r="31" spans="1:8" ht="15.75" x14ac:dyDescent="0.25">
      <c r="A31" s="127" t="s">
        <v>245</v>
      </c>
      <c r="B31" s="124"/>
      <c r="C31" s="55"/>
      <c r="D31" s="127" t="s">
        <v>244</v>
      </c>
      <c r="E31" s="52"/>
      <c r="G31" s="40"/>
      <c r="H31" s="55"/>
    </row>
    <row r="32" spans="1:8" x14ac:dyDescent="0.2">
      <c r="A32" s="118" t="s">
        <v>96</v>
      </c>
      <c r="B32" s="55"/>
      <c r="C32" s="52"/>
      <c r="D32" s="118" t="s">
        <v>246</v>
      </c>
      <c r="E32" s="52">
        <f>'FY2019 Summary'!B27+SUM('FY2019 Summary'!B55:B68)+240</f>
        <v>20245.88</v>
      </c>
      <c r="G32" s="40"/>
      <c r="H32" s="52"/>
    </row>
    <row r="33" spans="1:14" x14ac:dyDescent="0.2">
      <c r="A33" s="118" t="s">
        <v>97</v>
      </c>
      <c r="B33" s="55"/>
      <c r="C33" s="52"/>
      <c r="D33" s="118" t="s">
        <v>247</v>
      </c>
      <c r="E33" s="52">
        <f>'FY2019 Summary'!B70</f>
        <v>2904.95</v>
      </c>
      <c r="G33" s="40"/>
      <c r="H33" s="52"/>
    </row>
    <row r="34" spans="1:14" x14ac:dyDescent="0.2">
      <c r="C34" s="52"/>
      <c r="G34" s="40"/>
      <c r="H34" s="52"/>
    </row>
    <row r="35" spans="1:14" ht="15.75" x14ac:dyDescent="0.25">
      <c r="C35" s="52"/>
      <c r="D35" s="1" t="s">
        <v>104</v>
      </c>
      <c r="E35" s="52"/>
      <c r="G35" s="40"/>
      <c r="H35" s="52"/>
    </row>
    <row r="36" spans="1:14" x14ac:dyDescent="0.2">
      <c r="B36" s="55"/>
      <c r="C36" s="52"/>
      <c r="D36" s="118" t="s">
        <v>275</v>
      </c>
      <c r="E36" s="9">
        <f>'FY2019 Summary'!B28</f>
        <v>100</v>
      </c>
      <c r="G36" s="40"/>
      <c r="H36" s="52"/>
    </row>
    <row r="37" spans="1:14" x14ac:dyDescent="0.2">
      <c r="B37" s="55"/>
      <c r="C37" s="52"/>
      <c r="D37" s="57" t="s">
        <v>74</v>
      </c>
      <c r="E37" s="9">
        <f>'FY2019 Summary'!B29</f>
        <v>28.88</v>
      </c>
      <c r="G37" s="40"/>
      <c r="H37" s="52"/>
    </row>
    <row r="38" spans="1:14" x14ac:dyDescent="0.2">
      <c r="A38" s="13"/>
      <c r="B38" s="122"/>
      <c r="C38" s="52"/>
      <c r="D38" s="57" t="s">
        <v>131</v>
      </c>
      <c r="E38" s="9">
        <f>'FY2019 Summary'!B30</f>
        <v>4</v>
      </c>
      <c r="G38" s="40"/>
      <c r="H38" s="52"/>
    </row>
    <row r="39" spans="1:14" x14ac:dyDescent="0.2">
      <c r="A39" s="13"/>
      <c r="B39" s="124"/>
      <c r="C39" s="52"/>
      <c r="D39" s="57"/>
      <c r="E39" s="9"/>
      <c r="G39" s="40"/>
      <c r="H39" s="52"/>
    </row>
    <row r="40" spans="1:14" ht="15.75" x14ac:dyDescent="0.25">
      <c r="A40" s="13"/>
      <c r="B40" s="55"/>
      <c r="C40" s="52"/>
      <c r="D40" s="127" t="s">
        <v>245</v>
      </c>
      <c r="E40" s="52"/>
      <c r="G40" s="40"/>
      <c r="H40" s="52"/>
    </row>
    <row r="41" spans="1:14" x14ac:dyDescent="0.2">
      <c r="A41" s="13"/>
      <c r="B41" s="55"/>
      <c r="C41" s="52"/>
      <c r="D41" s="57" t="s">
        <v>105</v>
      </c>
      <c r="E41" s="52">
        <f>'FY2019 Summary'!B31-1000</f>
        <v>1500</v>
      </c>
      <c r="G41" s="40"/>
      <c r="H41" s="52"/>
    </row>
    <row r="42" spans="1:14" x14ac:dyDescent="0.2">
      <c r="A42" s="13"/>
      <c r="B42" s="55"/>
      <c r="C42" s="52"/>
      <c r="D42" s="57" t="s">
        <v>242</v>
      </c>
      <c r="E42" s="52">
        <v>1000</v>
      </c>
      <c r="G42" s="40"/>
      <c r="H42" s="52"/>
      <c r="N42" s="25"/>
    </row>
    <row r="43" spans="1:14" x14ac:dyDescent="0.2">
      <c r="A43" s="13"/>
      <c r="B43" s="55"/>
      <c r="C43" s="52"/>
      <c r="G43" s="40"/>
      <c r="H43" s="52"/>
    </row>
    <row r="44" spans="1:14" ht="15.75" thickBot="1" x14ac:dyDescent="0.25">
      <c r="A44" s="13" t="s">
        <v>98</v>
      </c>
      <c r="B44" s="67">
        <f>SUM(B7:B43)</f>
        <v>38489.050000000003</v>
      </c>
      <c r="C44" s="52"/>
      <c r="D44" s="52" t="s">
        <v>106</v>
      </c>
      <c r="E44" s="68">
        <f>SUM(E7:E43)</f>
        <v>46309.349999999991</v>
      </c>
      <c r="G44" s="40"/>
      <c r="H44" s="52"/>
    </row>
    <row r="45" spans="1:14" ht="15.75" thickTop="1" x14ac:dyDescent="0.2">
      <c r="A45" s="13"/>
      <c r="B45" s="55"/>
      <c r="C45" s="52"/>
      <c r="G45" s="40"/>
      <c r="H45" s="52"/>
    </row>
    <row r="46" spans="1:14" ht="16.5" thickBot="1" x14ac:dyDescent="0.3">
      <c r="A46" s="42" t="s">
        <v>176</v>
      </c>
      <c r="B46" s="116">
        <f>B44-E44</f>
        <v>-7820.2999999999884</v>
      </c>
      <c r="C46" s="52"/>
      <c r="F46" s="47"/>
      <c r="G46" s="40"/>
      <c r="H46" s="52"/>
    </row>
    <row r="47" spans="1:14" x14ac:dyDescent="0.2">
      <c r="A47" s="13"/>
      <c r="B47" s="55"/>
      <c r="C47" s="52"/>
      <c r="D47" s="52"/>
      <c r="E47" s="52"/>
      <c r="G47" s="40"/>
      <c r="H47" s="52"/>
    </row>
    <row r="48" spans="1:14" x14ac:dyDescent="0.2">
      <c r="A48" s="120" t="s">
        <v>248</v>
      </c>
      <c r="B48" s="128">
        <f>'FY 2018-19 State Fin Pos'!D26</f>
        <v>-7820.299999999992</v>
      </c>
      <c r="C48" s="52"/>
      <c r="D48" s="129"/>
      <c r="G48" s="40"/>
      <c r="H48" s="52"/>
    </row>
    <row r="49" spans="1:8" x14ac:dyDescent="0.2">
      <c r="A49" s="13"/>
      <c r="B49" s="55"/>
      <c r="C49" s="52"/>
      <c r="D49" s="129"/>
      <c r="G49" s="40"/>
      <c r="H49" s="52"/>
    </row>
    <row r="50" spans="1:8" ht="15.75" x14ac:dyDescent="0.25">
      <c r="A50" s="58" t="s">
        <v>210</v>
      </c>
      <c r="B50" s="117">
        <f>B46-B48</f>
        <v>0</v>
      </c>
      <c r="C50" s="52"/>
      <c r="D50" s="129"/>
      <c r="G50" s="40"/>
      <c r="H50" s="52"/>
    </row>
    <row r="51" spans="1:8" x14ac:dyDescent="0.2">
      <c r="C51" s="52"/>
      <c r="D51" s="129"/>
      <c r="G51" s="40"/>
      <c r="H51" s="52"/>
    </row>
    <row r="52" spans="1:8" x14ac:dyDescent="0.2">
      <c r="C52" s="52"/>
      <c r="D52" s="129"/>
      <c r="G52" s="44"/>
      <c r="H52" s="52"/>
    </row>
    <row r="53" spans="1:8" x14ac:dyDescent="0.2">
      <c r="A53" s="13"/>
      <c r="B53" s="52"/>
      <c r="C53" s="52"/>
      <c r="D53" s="129"/>
      <c r="G53" s="44"/>
      <c r="H53" s="52"/>
    </row>
    <row r="54" spans="1:8" x14ac:dyDescent="0.2">
      <c r="D54" s="129"/>
    </row>
    <row r="55" spans="1:8" x14ac:dyDescent="0.2">
      <c r="D55" s="129"/>
    </row>
    <row r="56" spans="1:8" x14ac:dyDescent="0.2">
      <c r="D56" s="129"/>
    </row>
  </sheetData>
  <mergeCells count="3">
    <mergeCell ref="A1:E1"/>
    <mergeCell ref="A2:E2"/>
    <mergeCell ref="A3:E3"/>
  </mergeCells>
  <pageMargins left="0.7" right="0.7" top="0.75" bottom="0.75" header="0.3" footer="0.3"/>
  <pageSetup scale="9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T210"/>
  <sheetViews>
    <sheetView zoomScaleNormal="100" workbookViewId="0"/>
  </sheetViews>
  <sheetFormatPr defaultRowHeight="15" x14ac:dyDescent="0.2"/>
  <cols>
    <col min="1" max="1" width="31.42578125" style="2" customWidth="1"/>
    <col min="2" max="2" width="14.5703125" style="2" customWidth="1"/>
    <col min="3" max="3" width="4.42578125" style="2" customWidth="1"/>
    <col min="4" max="12" width="14.28515625" style="2" customWidth="1"/>
    <col min="13" max="13" width="15.28515625" style="2" customWidth="1"/>
    <col min="14" max="14" width="14.28515625" style="2" customWidth="1"/>
    <col min="15" max="15" width="14.5703125" style="2" customWidth="1"/>
    <col min="16" max="16" width="5" style="2" customWidth="1"/>
    <col min="17" max="17" width="15.5703125" style="2" customWidth="1"/>
    <col min="18" max="19" width="14.28515625" style="2" bestFit="1" customWidth="1"/>
    <col min="20" max="20" width="13.7109375" style="2" bestFit="1" customWidth="1"/>
    <col min="21" max="16384" width="9.140625" style="2"/>
  </cols>
  <sheetData>
    <row r="1" spans="1:20" ht="15.75" x14ac:dyDescent="0.25">
      <c r="A1" s="89" t="s">
        <v>148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5"/>
      <c r="Q1" s="5"/>
      <c r="R1" s="33"/>
      <c r="S1" s="33"/>
    </row>
    <row r="2" spans="1:20" ht="15.75" x14ac:dyDescent="0.25">
      <c r="B2" s="4" t="s">
        <v>149</v>
      </c>
      <c r="C2" s="6"/>
      <c r="D2" s="5">
        <v>2018</v>
      </c>
      <c r="E2" s="5">
        <v>2018</v>
      </c>
      <c r="F2" s="5">
        <v>2018</v>
      </c>
      <c r="G2" s="5">
        <v>2018</v>
      </c>
      <c r="H2" s="5">
        <v>2018</v>
      </c>
      <c r="I2" s="5">
        <v>2018</v>
      </c>
      <c r="J2" s="5">
        <v>2018</v>
      </c>
      <c r="K2" s="5">
        <v>2018</v>
      </c>
      <c r="L2" s="5">
        <v>2019</v>
      </c>
      <c r="M2" s="5">
        <v>2019</v>
      </c>
      <c r="N2" s="5">
        <v>2019</v>
      </c>
      <c r="O2" s="5">
        <v>2019</v>
      </c>
      <c r="P2" s="5"/>
      <c r="Q2" s="58"/>
      <c r="R2" s="16"/>
      <c r="S2" s="16"/>
      <c r="T2" s="16"/>
    </row>
    <row r="3" spans="1:20" ht="15.75" x14ac:dyDescent="0.25">
      <c r="A3" s="28" t="s">
        <v>22</v>
      </c>
      <c r="B3" s="28"/>
      <c r="C3" s="70"/>
      <c r="D3" s="5" t="s">
        <v>7</v>
      </c>
      <c r="E3" s="5" t="s">
        <v>141</v>
      </c>
      <c r="F3" s="5" t="s">
        <v>142</v>
      </c>
      <c r="G3" s="5" t="s">
        <v>143</v>
      </c>
      <c r="H3" s="5" t="s">
        <v>144</v>
      </c>
      <c r="I3" s="5" t="s">
        <v>145</v>
      </c>
      <c r="J3" s="5" t="s">
        <v>146</v>
      </c>
      <c r="K3" s="5" t="s">
        <v>147</v>
      </c>
      <c r="L3" s="5" t="s">
        <v>28</v>
      </c>
      <c r="M3" s="5" t="s">
        <v>38</v>
      </c>
      <c r="N3" s="5" t="s">
        <v>76</v>
      </c>
      <c r="O3" s="5" t="s">
        <v>59</v>
      </c>
      <c r="P3" s="5"/>
      <c r="Q3" s="58"/>
      <c r="R3" s="16"/>
      <c r="S3" s="16"/>
      <c r="T3" s="16"/>
    </row>
    <row r="4" spans="1:20" ht="15.75" x14ac:dyDescent="0.25">
      <c r="A4" s="29" t="s">
        <v>24</v>
      </c>
      <c r="B4" s="49">
        <f>SUM(D4:O4)</f>
        <v>18535.500000000004</v>
      </c>
      <c r="C4" s="71"/>
      <c r="D4" s="17">
        <f>'May 2018'!C12</f>
        <v>0</v>
      </c>
      <c r="E4" s="17">
        <f>'Jun 2018'!C14</f>
        <v>1569.3</v>
      </c>
      <c r="F4" s="17">
        <f>'Jul 2018'!C12</f>
        <v>0</v>
      </c>
      <c r="G4" s="17">
        <f>'Aug 2018'!C12+'Aug 2018'!C14</f>
        <v>3192.75</v>
      </c>
      <c r="H4" s="17">
        <f>'Sep 2018'!C12</f>
        <v>0</v>
      </c>
      <c r="I4" s="17">
        <f>'Oct 2018'!C12</f>
        <v>1659.4</v>
      </c>
      <c r="J4" s="17">
        <f>'Nov 2018'!C12+'Nov 2018'!C14</f>
        <v>3376.45</v>
      </c>
      <c r="K4" s="17">
        <f>'Dec 2018'!C12</f>
        <v>0</v>
      </c>
      <c r="L4" s="17">
        <f>'Jan 2019'!C12+'Jan 2019'!C14</f>
        <v>3372.2</v>
      </c>
      <c r="M4" s="17">
        <f>'Feb 2019'!C12</f>
        <v>1765.95</v>
      </c>
      <c r="N4" s="17">
        <f>'March 2019'!C12</f>
        <v>1781.8</v>
      </c>
      <c r="O4" s="17">
        <f>'Apr 2019'!C20</f>
        <v>1817.65</v>
      </c>
      <c r="P4" s="17"/>
      <c r="Q4" s="58"/>
      <c r="R4" s="16"/>
      <c r="S4" s="16"/>
      <c r="T4" s="16"/>
    </row>
    <row r="5" spans="1:20" x14ac:dyDescent="0.2">
      <c r="A5" s="2" t="s">
        <v>25</v>
      </c>
      <c r="B5" s="49">
        <f t="shared" ref="B5:B7" si="0">SUM(D5:Q5)</f>
        <v>94.29</v>
      </c>
      <c r="C5" s="6"/>
      <c r="E5" s="17">
        <f>'Jun 2018'!C13</f>
        <v>10.8</v>
      </c>
      <c r="F5" s="17">
        <v>0</v>
      </c>
      <c r="G5" s="17">
        <f>'Aug 2018'!C13</f>
        <v>14.32</v>
      </c>
      <c r="H5" s="17">
        <v>0</v>
      </c>
      <c r="I5" s="17">
        <f>'Oct 2018'!C13</f>
        <v>16.61</v>
      </c>
      <c r="J5" s="17">
        <f>'Nov 2018'!C13</f>
        <v>18.760000000000002</v>
      </c>
      <c r="K5" s="17">
        <v>0</v>
      </c>
      <c r="L5" s="17">
        <f>'Jan 2019'!C13</f>
        <v>11.75</v>
      </c>
      <c r="M5" s="17">
        <v>0</v>
      </c>
      <c r="N5" s="17">
        <v>0</v>
      </c>
      <c r="O5" s="17">
        <f>'Apr 2019'!C13</f>
        <v>22.05</v>
      </c>
      <c r="P5" s="17"/>
      <c r="Q5" s="16"/>
      <c r="R5" s="16"/>
      <c r="S5" s="16"/>
      <c r="T5" s="16"/>
    </row>
    <row r="6" spans="1:20" x14ac:dyDescent="0.2">
      <c r="A6" s="120" t="s">
        <v>271</v>
      </c>
      <c r="B6" s="49">
        <f t="shared" si="0"/>
        <v>230</v>
      </c>
      <c r="C6" s="6"/>
      <c r="D6" s="17">
        <v>0</v>
      </c>
      <c r="E6" s="17">
        <v>0</v>
      </c>
      <c r="F6" s="17">
        <v>0</v>
      </c>
      <c r="G6" s="17">
        <v>0</v>
      </c>
      <c r="H6" s="17">
        <v>0</v>
      </c>
      <c r="I6" s="17">
        <v>0</v>
      </c>
      <c r="J6" s="17">
        <v>0</v>
      </c>
      <c r="K6" s="17">
        <v>0</v>
      </c>
      <c r="L6" s="17">
        <v>0</v>
      </c>
      <c r="M6" s="17">
        <v>0</v>
      </c>
      <c r="N6" s="17">
        <v>0</v>
      </c>
      <c r="O6" s="17">
        <f>SUM('Apr 2019'!C14:C19)</f>
        <v>230</v>
      </c>
      <c r="P6" s="17"/>
      <c r="Q6" s="16"/>
      <c r="R6" s="16"/>
      <c r="S6" s="16"/>
      <c r="T6" s="16"/>
    </row>
    <row r="7" spans="1:20" x14ac:dyDescent="0.2">
      <c r="A7" s="120" t="s">
        <v>258</v>
      </c>
      <c r="B7" s="49">
        <f t="shared" si="0"/>
        <v>1491.85</v>
      </c>
      <c r="C7" s="6"/>
      <c r="D7" s="17"/>
      <c r="E7" s="17">
        <f>'Jun 2018'!C12</f>
        <v>1491.85</v>
      </c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6"/>
      <c r="R7" s="16"/>
      <c r="S7" s="16"/>
      <c r="T7" s="16"/>
    </row>
    <row r="8" spans="1:20" x14ac:dyDescent="0.2">
      <c r="C8" s="6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</row>
    <row r="9" spans="1:20" ht="16.5" thickBot="1" x14ac:dyDescent="0.3">
      <c r="A9" s="127" t="s">
        <v>281</v>
      </c>
      <c r="B9" s="74">
        <f>SUM(B4:B8)</f>
        <v>20351.640000000003</v>
      </c>
      <c r="C9" s="6"/>
      <c r="D9" s="30">
        <f t="shared" ref="D9:O9" si="1">SUM(D4:D8)</f>
        <v>0</v>
      </c>
      <c r="E9" s="30">
        <f t="shared" si="1"/>
        <v>3071.95</v>
      </c>
      <c r="F9" s="30">
        <f t="shared" si="1"/>
        <v>0</v>
      </c>
      <c r="G9" s="30">
        <f t="shared" si="1"/>
        <v>3207.07</v>
      </c>
      <c r="H9" s="30">
        <f t="shared" si="1"/>
        <v>0</v>
      </c>
      <c r="I9" s="30">
        <f t="shared" si="1"/>
        <v>1676.01</v>
      </c>
      <c r="J9" s="30">
        <f t="shared" si="1"/>
        <v>3395.21</v>
      </c>
      <c r="K9" s="30">
        <f t="shared" si="1"/>
        <v>0</v>
      </c>
      <c r="L9" s="30">
        <f t="shared" si="1"/>
        <v>3383.95</v>
      </c>
      <c r="M9" s="30">
        <f t="shared" si="1"/>
        <v>1765.95</v>
      </c>
      <c r="N9" s="30">
        <f t="shared" si="1"/>
        <v>1781.8</v>
      </c>
      <c r="O9" s="30">
        <f t="shared" si="1"/>
        <v>2069.6999999999998</v>
      </c>
      <c r="P9" s="16"/>
      <c r="Q9" s="17"/>
      <c r="R9" s="17"/>
      <c r="S9" s="17"/>
      <c r="T9" s="17"/>
    </row>
    <row r="10" spans="1:20" ht="15.75" thickTop="1" x14ac:dyDescent="0.2">
      <c r="A10" s="120" t="s">
        <v>283</v>
      </c>
      <c r="B10" s="92">
        <f>SUM(D10:O10)</f>
        <v>2904.95</v>
      </c>
      <c r="C10" s="6"/>
      <c r="D10" s="17">
        <v>0</v>
      </c>
      <c r="E10" s="17">
        <v>0</v>
      </c>
      <c r="F10" s="17">
        <v>0</v>
      </c>
      <c r="G10" s="17">
        <v>0</v>
      </c>
      <c r="H10" s="17">
        <v>0</v>
      </c>
      <c r="I10" s="17">
        <v>0</v>
      </c>
      <c r="J10" s="17">
        <v>0</v>
      </c>
      <c r="K10" s="88">
        <f>'Dec 2018'!C13</f>
        <v>2904.95</v>
      </c>
      <c r="L10" s="17">
        <v>0</v>
      </c>
      <c r="M10" s="17">
        <v>0</v>
      </c>
      <c r="N10" s="17">
        <v>0</v>
      </c>
      <c r="O10" s="17">
        <v>0</v>
      </c>
      <c r="P10" s="16"/>
      <c r="Q10" s="16"/>
      <c r="R10" s="17"/>
      <c r="S10" s="17"/>
      <c r="T10" s="17"/>
    </row>
    <row r="11" spans="1:20" ht="15.75" thickBot="1" x14ac:dyDescent="0.25">
      <c r="A11" s="2" t="s">
        <v>178</v>
      </c>
      <c r="B11" s="66">
        <f>B9+B10</f>
        <v>23256.590000000004</v>
      </c>
      <c r="C11" s="6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6"/>
      <c r="Q11" s="16"/>
      <c r="R11" s="17"/>
      <c r="S11" s="17"/>
      <c r="T11" s="17"/>
    </row>
    <row r="12" spans="1:20" ht="15.75" thickTop="1" x14ac:dyDescent="0.2">
      <c r="B12" s="49"/>
      <c r="C12" s="6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6"/>
      <c r="Q12" s="16"/>
      <c r="R12" s="17"/>
      <c r="S12" s="17"/>
      <c r="T12" s="17"/>
    </row>
    <row r="13" spans="1:20" ht="15.75" x14ac:dyDescent="0.25">
      <c r="A13" s="28" t="s">
        <v>26</v>
      </c>
      <c r="B13" s="28"/>
      <c r="C13" s="70"/>
      <c r="D13" s="5" t="s">
        <v>7</v>
      </c>
      <c r="E13" s="5" t="s">
        <v>141</v>
      </c>
      <c r="F13" s="5" t="s">
        <v>142</v>
      </c>
      <c r="G13" s="5" t="s">
        <v>143</v>
      </c>
      <c r="H13" s="5" t="s">
        <v>144</v>
      </c>
      <c r="I13" s="5" t="s">
        <v>145</v>
      </c>
      <c r="J13" s="5" t="s">
        <v>146</v>
      </c>
      <c r="K13" s="5" t="s">
        <v>147</v>
      </c>
      <c r="L13" s="5" t="s">
        <v>28</v>
      </c>
      <c r="M13" s="5" t="s">
        <v>38</v>
      </c>
      <c r="N13" s="5" t="s">
        <v>76</v>
      </c>
      <c r="O13" s="5" t="s">
        <v>59</v>
      </c>
      <c r="P13" s="5"/>
      <c r="Q13" s="16"/>
      <c r="R13" s="17"/>
      <c r="S13" s="17"/>
      <c r="T13" s="17"/>
    </row>
    <row r="14" spans="1:20" x14ac:dyDescent="0.2">
      <c r="A14" s="13" t="s">
        <v>262</v>
      </c>
      <c r="B14" s="49">
        <f>SUM(D14:O14)</f>
        <v>8504</v>
      </c>
      <c r="C14" s="72"/>
      <c r="D14" s="49"/>
      <c r="E14" s="17">
        <f>'Jun 2018'!C19</f>
        <v>685</v>
      </c>
      <c r="F14" s="17"/>
      <c r="G14" s="17">
        <f>'Aug 2018'!C19+'Aug 2018'!C25</f>
        <v>1485</v>
      </c>
      <c r="H14" s="17">
        <f>'Sep 2018'!C19</f>
        <v>685</v>
      </c>
      <c r="I14" s="17">
        <f>'Oct 2018'!C18</f>
        <v>636</v>
      </c>
      <c r="J14" s="17">
        <f>'Nov 2018'!C19</f>
        <v>642</v>
      </c>
      <c r="K14" s="17">
        <f>'Dec 2018'!C21</f>
        <v>748</v>
      </c>
      <c r="L14" s="17">
        <f>'Jan 2019'!C21</f>
        <v>688</v>
      </c>
      <c r="M14" s="43">
        <f>'Feb 2019'!C23</f>
        <v>751</v>
      </c>
      <c r="N14" s="17">
        <f>'March 2019'!C19</f>
        <v>695</v>
      </c>
      <c r="O14" s="17">
        <f>'Apr 2019'!C31+'Apr 2019'!C32</f>
        <v>1489</v>
      </c>
      <c r="P14" s="17"/>
      <c r="Q14" s="17"/>
      <c r="R14" s="17"/>
      <c r="S14" s="17"/>
      <c r="T14" s="17"/>
    </row>
    <row r="15" spans="1:20" x14ac:dyDescent="0.2">
      <c r="A15" s="120" t="s">
        <v>263</v>
      </c>
      <c r="B15" s="49">
        <f t="shared" ref="B15:B33" si="2">SUM(D15:O15)</f>
        <v>3032.91</v>
      </c>
      <c r="C15" s="72"/>
      <c r="D15" s="49"/>
      <c r="E15" s="17">
        <f>'Jun 2018'!C20</f>
        <v>1000</v>
      </c>
      <c r="F15" s="17"/>
      <c r="G15" s="17"/>
      <c r="H15" s="17"/>
      <c r="I15" s="17"/>
      <c r="J15" s="17">
        <f>'Nov 2018'!C22</f>
        <v>1000</v>
      </c>
      <c r="K15" s="17">
        <f>'Dec 2018'!C19</f>
        <v>7.41</v>
      </c>
      <c r="L15" s="17"/>
      <c r="M15" s="43">
        <f>'Feb 2019'!C27</f>
        <v>1000</v>
      </c>
      <c r="N15" s="17"/>
      <c r="O15" s="17">
        <f>'Apr 2019'!C27</f>
        <v>25.5</v>
      </c>
      <c r="P15" s="17"/>
      <c r="Q15" s="17"/>
      <c r="R15" s="17"/>
      <c r="S15" s="17"/>
      <c r="T15" s="17"/>
    </row>
    <row r="16" spans="1:20" x14ac:dyDescent="0.2">
      <c r="A16" s="13" t="s">
        <v>174</v>
      </c>
      <c r="B16" s="49">
        <f>SUM(D16:O16)</f>
        <v>759</v>
      </c>
      <c r="C16" s="72"/>
      <c r="D16" s="13"/>
      <c r="E16" s="17"/>
      <c r="F16" s="17"/>
      <c r="G16" s="17"/>
      <c r="H16" s="17"/>
      <c r="I16" s="17"/>
      <c r="J16" s="17"/>
      <c r="K16" s="17"/>
      <c r="L16" s="17"/>
      <c r="M16" s="43"/>
      <c r="N16" s="17">
        <f>'March 2019'!C21</f>
        <v>759</v>
      </c>
      <c r="O16" s="17"/>
      <c r="P16" s="17"/>
      <c r="Q16" s="17"/>
      <c r="R16" s="17"/>
      <c r="S16" s="17"/>
      <c r="T16" s="17"/>
    </row>
    <row r="17" spans="1:20" x14ac:dyDescent="0.2">
      <c r="A17" s="120" t="s">
        <v>267</v>
      </c>
      <c r="B17" s="49">
        <f t="shared" si="2"/>
        <v>1597.77</v>
      </c>
      <c r="C17" s="72"/>
      <c r="D17" s="49">
        <f>'May 2018'!C26</f>
        <v>145</v>
      </c>
      <c r="E17" s="17">
        <f>'Jun 2018'!C23</f>
        <v>145</v>
      </c>
      <c r="F17" s="17">
        <f>'Jul 2018'!C19</f>
        <v>145</v>
      </c>
      <c r="G17" s="17">
        <f>'Aug 2018'!C27</f>
        <v>145</v>
      </c>
      <c r="H17" s="17">
        <f>'Sep 2018'!C22</f>
        <v>145</v>
      </c>
      <c r="I17" s="17">
        <f>'Oct 2018'!C21</f>
        <v>145</v>
      </c>
      <c r="J17" s="17">
        <f>'Nov 2018'!C25</f>
        <v>145</v>
      </c>
      <c r="K17" s="17">
        <f>'Dec 2018'!C28</f>
        <v>145</v>
      </c>
      <c r="L17" s="17">
        <f>'Jan 2019'!C24</f>
        <v>165.2</v>
      </c>
      <c r="M17" s="43">
        <f>'Feb 2019'!C28</f>
        <v>131.57</v>
      </c>
      <c r="N17" s="17"/>
      <c r="O17" s="17">
        <f>'Apr 2019'!C28</f>
        <v>141</v>
      </c>
      <c r="P17" s="17"/>
      <c r="Q17" s="17"/>
      <c r="R17" s="17"/>
      <c r="S17" s="17"/>
      <c r="T17" s="17"/>
    </row>
    <row r="18" spans="1:20" x14ac:dyDescent="0.2">
      <c r="A18" s="13" t="s">
        <v>70</v>
      </c>
      <c r="B18" s="49">
        <f t="shared" si="2"/>
        <v>309</v>
      </c>
      <c r="C18" s="72"/>
      <c r="D18" s="13"/>
      <c r="E18" s="17"/>
      <c r="F18" s="17"/>
      <c r="G18" s="17"/>
      <c r="H18" s="17"/>
      <c r="I18" s="17"/>
      <c r="J18" s="17"/>
      <c r="K18" s="17">
        <f>'Dec 2018'!C25</f>
        <v>309</v>
      </c>
      <c r="L18" s="17"/>
      <c r="M18" s="43"/>
      <c r="N18" s="17"/>
      <c r="O18" s="17"/>
      <c r="P18" s="17"/>
      <c r="Q18" s="17"/>
      <c r="R18" s="17"/>
      <c r="S18" s="17"/>
      <c r="T18" s="17"/>
    </row>
    <row r="19" spans="1:20" x14ac:dyDescent="0.2">
      <c r="A19" s="13" t="s">
        <v>73</v>
      </c>
      <c r="B19" s="49">
        <f>SUM(D19:O19)</f>
        <v>444.47</v>
      </c>
      <c r="C19" s="72"/>
      <c r="D19" s="13"/>
      <c r="E19" s="17"/>
      <c r="F19" s="17"/>
      <c r="G19" s="17"/>
      <c r="H19" s="17"/>
      <c r="I19" s="17"/>
      <c r="J19" s="17">
        <f>'Nov 2018'!C23</f>
        <v>163.96</v>
      </c>
      <c r="K19" s="17">
        <f>'Dec 2018'!C22</f>
        <v>280.51</v>
      </c>
      <c r="L19" s="17"/>
      <c r="M19" s="17"/>
      <c r="N19" s="17"/>
      <c r="O19" s="17"/>
      <c r="P19" s="17"/>
      <c r="Q19" s="17"/>
      <c r="R19" s="17"/>
      <c r="S19" s="17"/>
      <c r="T19" s="17"/>
    </row>
    <row r="20" spans="1:20" x14ac:dyDescent="0.2">
      <c r="A20" s="13" t="s">
        <v>277</v>
      </c>
      <c r="B20" s="49">
        <f>SUM(D20:O20)</f>
        <v>78.34</v>
      </c>
      <c r="C20" s="72"/>
      <c r="D20" s="13"/>
      <c r="E20" s="17"/>
      <c r="F20" s="17"/>
      <c r="G20" s="17"/>
      <c r="H20" s="17"/>
      <c r="I20" s="17"/>
      <c r="J20" s="17">
        <f>'Nov 2018'!C20</f>
        <v>47.35</v>
      </c>
      <c r="K20" s="17">
        <f>'Dec 2018'!C23</f>
        <v>7.62</v>
      </c>
      <c r="L20" s="17"/>
      <c r="M20" s="43">
        <f>'Feb 2019'!C24</f>
        <v>23.37</v>
      </c>
      <c r="N20" s="17"/>
      <c r="O20" s="17"/>
      <c r="P20" s="17"/>
      <c r="Q20" s="17"/>
      <c r="R20" s="17"/>
      <c r="S20" s="17"/>
      <c r="T20" s="17"/>
    </row>
    <row r="21" spans="1:20" x14ac:dyDescent="0.2">
      <c r="A21" s="13" t="s">
        <v>71</v>
      </c>
      <c r="B21" s="49">
        <f>SUM(D21:O21)</f>
        <v>2010</v>
      </c>
      <c r="C21" s="72"/>
      <c r="D21" s="13"/>
      <c r="E21" s="17"/>
      <c r="G21" s="17"/>
      <c r="H21" s="17"/>
      <c r="I21" s="17"/>
      <c r="J21" s="17"/>
      <c r="K21" s="17"/>
      <c r="L21" s="17"/>
      <c r="M21" s="43"/>
      <c r="N21" s="17">
        <f>'March 2019'!C18</f>
        <v>2010</v>
      </c>
      <c r="O21" s="17"/>
      <c r="P21" s="17"/>
      <c r="Q21" s="17"/>
      <c r="R21" s="17"/>
      <c r="S21" s="17"/>
      <c r="T21" s="17"/>
    </row>
    <row r="22" spans="1:20" x14ac:dyDescent="0.2">
      <c r="A22" s="13" t="s">
        <v>72</v>
      </c>
      <c r="B22" s="49">
        <f>SUM(D22:O22)</f>
        <v>351.14</v>
      </c>
      <c r="C22" s="72"/>
      <c r="D22" s="13"/>
      <c r="E22" s="17"/>
      <c r="G22" s="17"/>
      <c r="H22" s="17"/>
      <c r="I22" s="17"/>
      <c r="J22" s="17">
        <f>'Nov 2018'!C21</f>
        <v>351.14</v>
      </c>
      <c r="K22" s="17"/>
      <c r="L22" s="17"/>
      <c r="M22" s="43"/>
      <c r="N22" s="17"/>
      <c r="O22" s="17"/>
      <c r="P22" s="17"/>
      <c r="Q22" s="17"/>
      <c r="R22" s="17"/>
      <c r="S22" s="17"/>
      <c r="T22" s="17"/>
    </row>
    <row r="23" spans="1:20" x14ac:dyDescent="0.2">
      <c r="A23" s="120" t="s">
        <v>177</v>
      </c>
      <c r="B23" s="49">
        <f>SUM(D23:O23)</f>
        <v>1049.8499999999999</v>
      </c>
      <c r="C23" s="72"/>
      <c r="D23" s="49"/>
      <c r="E23" s="17"/>
      <c r="F23" s="17"/>
      <c r="G23" s="17"/>
      <c r="H23" s="17"/>
      <c r="I23" s="17"/>
      <c r="J23" s="17"/>
      <c r="K23" s="17"/>
      <c r="L23" s="17"/>
      <c r="M23" s="43"/>
      <c r="N23" s="17"/>
      <c r="O23" s="17">
        <f>'Apr 2019'!C25</f>
        <v>1049.8499999999999</v>
      </c>
      <c r="P23" s="17"/>
      <c r="Q23" s="17"/>
      <c r="R23" s="17"/>
      <c r="S23" s="17"/>
      <c r="T23" s="17"/>
    </row>
    <row r="24" spans="1:20" x14ac:dyDescent="0.2">
      <c r="A24" s="13" t="s">
        <v>92</v>
      </c>
      <c r="B24" s="49">
        <f>SUM(D24:O24)</f>
        <v>325.44</v>
      </c>
      <c r="C24" s="72"/>
      <c r="D24" s="49"/>
      <c r="E24" s="17"/>
      <c r="F24" s="17">
        <f>'Jul 2018'!C17</f>
        <v>46.95</v>
      </c>
      <c r="G24" s="9">
        <f>'Aug 2018'!C24</f>
        <v>28</v>
      </c>
      <c r="H24" s="17">
        <f>'Sep 2018'!C20</f>
        <v>29</v>
      </c>
      <c r="I24" s="17"/>
      <c r="J24" s="17"/>
      <c r="K24" s="17">
        <f>'Dec 2018'!C20</f>
        <v>64.489999999999995</v>
      </c>
      <c r="L24" s="17">
        <f>'Jan 2019'!C22</f>
        <v>67</v>
      </c>
      <c r="M24" s="43"/>
      <c r="N24" s="17">
        <f>'March 2019'!C20</f>
        <v>25</v>
      </c>
      <c r="O24" s="17">
        <f>'Apr 2019'!C26</f>
        <v>65</v>
      </c>
      <c r="P24" s="17"/>
      <c r="Q24" s="17"/>
      <c r="R24" s="17"/>
      <c r="S24" s="17"/>
      <c r="T24" s="17"/>
    </row>
    <row r="25" spans="1:20" x14ac:dyDescent="0.2">
      <c r="A25" s="120" t="s">
        <v>93</v>
      </c>
      <c r="B25" s="49">
        <f>SUM(D25:O25)</f>
        <v>417.14000000000004</v>
      </c>
      <c r="C25" s="72"/>
      <c r="D25" s="13"/>
      <c r="E25" s="17"/>
      <c r="F25" s="17"/>
      <c r="G25" s="17">
        <f>'Aug 2018'!C22</f>
        <v>144.96</v>
      </c>
      <c r="H25" s="17"/>
      <c r="I25" s="17"/>
      <c r="J25" s="17"/>
      <c r="K25" s="17">
        <f>'Dec 2018'!C26+'Dec 2018'!C24</f>
        <v>154.73000000000002</v>
      </c>
      <c r="L25" s="17"/>
      <c r="M25" s="43"/>
      <c r="N25" s="17"/>
      <c r="O25" s="17">
        <f>'Apr 2019'!C30</f>
        <v>117.45</v>
      </c>
      <c r="P25" s="17"/>
      <c r="Q25" s="17"/>
      <c r="R25" s="17"/>
      <c r="S25" s="17"/>
      <c r="T25" s="17"/>
    </row>
    <row r="26" spans="1:20" x14ac:dyDescent="0.2">
      <c r="A26" s="120" t="s">
        <v>165</v>
      </c>
      <c r="B26" s="49">
        <f>SUM(D26:O26)</f>
        <v>251.57999999999998</v>
      </c>
      <c r="C26" s="72"/>
      <c r="D26" s="13"/>
      <c r="E26" s="17">
        <f>'Jun 2018'!C22</f>
        <v>31.74</v>
      </c>
      <c r="F26" s="17"/>
      <c r="G26" s="17">
        <f>'Aug 2018'!C23</f>
        <v>17.48</v>
      </c>
      <c r="H26" s="17"/>
      <c r="I26" s="17"/>
      <c r="K26" s="17">
        <f>+'Dec 2018'!C29</f>
        <v>31.74</v>
      </c>
      <c r="L26" s="17"/>
      <c r="M26" s="43">
        <f>'Feb 2019'!C25+'Feb 2019'!C26</f>
        <v>170.62</v>
      </c>
      <c r="N26" s="17"/>
      <c r="O26" s="17"/>
      <c r="P26" s="17"/>
      <c r="Q26" s="17"/>
      <c r="R26" s="17"/>
      <c r="S26" s="17"/>
      <c r="T26" s="17"/>
    </row>
    <row r="27" spans="1:20" x14ac:dyDescent="0.2">
      <c r="A27" s="120" t="s">
        <v>329</v>
      </c>
      <c r="B27" s="49">
        <f>SUM(D27:O27)</f>
        <v>190</v>
      </c>
      <c r="C27" s="72"/>
      <c r="D27" s="13"/>
      <c r="E27" s="17"/>
      <c r="F27" s="17"/>
      <c r="G27" s="17"/>
      <c r="H27" s="17"/>
      <c r="I27" s="17"/>
      <c r="J27" s="17"/>
      <c r="K27" s="17"/>
      <c r="L27" s="17">
        <f>'Jan 2019'!C19</f>
        <v>190</v>
      </c>
      <c r="M27" s="43"/>
      <c r="N27" s="17"/>
      <c r="O27" s="17"/>
      <c r="P27" s="17"/>
      <c r="Q27" s="17"/>
      <c r="R27" s="17"/>
      <c r="S27" s="17"/>
      <c r="T27" s="17"/>
    </row>
    <row r="28" spans="1:20" x14ac:dyDescent="0.2">
      <c r="A28" s="2" t="s">
        <v>275</v>
      </c>
      <c r="B28" s="49">
        <f>SUM(D28:O28)</f>
        <v>100</v>
      </c>
      <c r="C28" s="6"/>
      <c r="E28" s="17"/>
      <c r="F28" s="17"/>
      <c r="G28" s="17"/>
      <c r="H28" s="17"/>
      <c r="I28" s="17">
        <f>'Oct 2018'!C19</f>
        <v>100</v>
      </c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</row>
    <row r="29" spans="1:20" x14ac:dyDescent="0.2">
      <c r="A29" s="2" t="s">
        <v>74</v>
      </c>
      <c r="B29" s="49">
        <f>SUM(D29:O29)</f>
        <v>28.88</v>
      </c>
      <c r="C29" s="6"/>
      <c r="D29" s="9"/>
      <c r="E29" s="17"/>
      <c r="F29" s="17"/>
      <c r="G29" s="17"/>
      <c r="H29" s="17"/>
      <c r="I29" s="17"/>
      <c r="J29" s="17"/>
      <c r="K29" s="17"/>
      <c r="L29" s="17">
        <f>'Jan 2019'!C20</f>
        <v>28.88</v>
      </c>
      <c r="M29" s="17"/>
      <c r="N29" s="17"/>
      <c r="O29" s="17"/>
      <c r="P29" s="17"/>
      <c r="Q29" s="17"/>
      <c r="R29" s="17"/>
      <c r="S29" s="17"/>
      <c r="T29" s="17"/>
    </row>
    <row r="30" spans="1:20" x14ac:dyDescent="0.2">
      <c r="A30" s="2" t="s">
        <v>131</v>
      </c>
      <c r="B30" s="49">
        <f>SUM(D30:O30)</f>
        <v>4</v>
      </c>
      <c r="C30" s="6"/>
      <c r="E30" s="17"/>
      <c r="F30" s="17"/>
      <c r="G30" s="17"/>
      <c r="H30" s="17">
        <f>'Sep 2018'!C24</f>
        <v>4</v>
      </c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</row>
    <row r="31" spans="1:20" x14ac:dyDescent="0.2">
      <c r="A31" s="120" t="s">
        <v>272</v>
      </c>
      <c r="B31" s="49">
        <f>SUM(D31:O31)</f>
        <v>2500</v>
      </c>
      <c r="C31" s="6"/>
      <c r="F31" s="17"/>
      <c r="G31" s="17"/>
      <c r="H31" s="17">
        <f>'Sep 2018'!C18</f>
        <v>2500</v>
      </c>
      <c r="I31" s="17"/>
      <c r="J31" s="17"/>
      <c r="K31" s="17"/>
      <c r="L31" s="17"/>
      <c r="M31" s="43"/>
      <c r="N31" s="17"/>
      <c r="O31" s="17"/>
      <c r="P31" s="17"/>
      <c r="Q31" s="17"/>
      <c r="R31" s="17"/>
      <c r="S31" s="17"/>
      <c r="T31" s="17"/>
    </row>
    <row r="32" spans="1:20" x14ac:dyDescent="0.2">
      <c r="A32" s="120" t="s">
        <v>253</v>
      </c>
      <c r="B32" s="49">
        <f t="shared" si="2"/>
        <v>7.91</v>
      </c>
      <c r="C32" s="6"/>
      <c r="D32" s="9">
        <f>'May 2018'!C24</f>
        <v>7.91</v>
      </c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6"/>
      <c r="R32" s="17"/>
      <c r="S32" s="17"/>
      <c r="T32" s="17"/>
    </row>
    <row r="33" spans="1:20" x14ac:dyDescent="0.2">
      <c r="A33" s="2" t="s">
        <v>250</v>
      </c>
      <c r="B33" s="49">
        <f t="shared" si="2"/>
        <v>2462.8000000000002</v>
      </c>
      <c r="C33" s="6"/>
      <c r="D33" s="9">
        <f>SUM('May 2018'!C17:C23)</f>
        <v>2462.8000000000002</v>
      </c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6"/>
      <c r="R33" s="17"/>
      <c r="S33" s="17"/>
      <c r="T33" s="17"/>
    </row>
    <row r="34" spans="1:20" x14ac:dyDescent="0.2">
      <c r="A34" s="120" t="s">
        <v>271</v>
      </c>
      <c r="B34" s="49">
        <f>SUM(D34:O34)</f>
        <v>34</v>
      </c>
      <c r="C34" s="72"/>
      <c r="D34" s="13"/>
      <c r="E34" s="17"/>
      <c r="F34" s="17"/>
      <c r="G34" s="17">
        <f>'Aug 2018'!C20+'Aug 2018'!C21</f>
        <v>25</v>
      </c>
      <c r="H34" s="17">
        <f>'Sep 2018'!C17</f>
        <v>9</v>
      </c>
      <c r="I34" s="17"/>
      <c r="J34" s="17"/>
      <c r="K34" s="17"/>
      <c r="L34" s="17"/>
      <c r="M34" s="43"/>
      <c r="N34" s="17"/>
      <c r="O34" s="17"/>
      <c r="P34" s="17"/>
      <c r="Q34" s="16"/>
      <c r="R34" s="17"/>
      <c r="S34" s="17"/>
      <c r="T34" s="17"/>
    </row>
    <row r="35" spans="1:20" x14ac:dyDescent="0.2">
      <c r="C35" s="6"/>
      <c r="P35" s="17"/>
      <c r="Q35" s="16"/>
      <c r="R35" s="17"/>
      <c r="S35" s="17"/>
      <c r="T35" s="17"/>
    </row>
    <row r="36" spans="1:20" ht="16.5" thickBot="1" x14ac:dyDescent="0.3">
      <c r="A36" s="127" t="s">
        <v>282</v>
      </c>
      <c r="B36" s="63">
        <f>SUM(B14:B35)</f>
        <v>24458.229999999996</v>
      </c>
      <c r="C36" s="6"/>
      <c r="D36" s="30">
        <f>SUM(D14:D35)</f>
        <v>2615.71</v>
      </c>
      <c r="E36" s="30">
        <f>SUM(E14:E35)</f>
        <v>1861.74</v>
      </c>
      <c r="F36" s="30">
        <f>SUM(F14:F35)</f>
        <v>191.95</v>
      </c>
      <c r="G36" s="30">
        <f>SUM(G14:G35)</f>
        <v>1845.44</v>
      </c>
      <c r="H36" s="30">
        <f>SUM(H14:H35)</f>
        <v>3372</v>
      </c>
      <c r="I36" s="30">
        <f>SUM(I14:I35)</f>
        <v>881</v>
      </c>
      <c r="J36" s="30">
        <f>SUM(J14:J35)</f>
        <v>2349.4499999999998</v>
      </c>
      <c r="K36" s="30">
        <f>SUM(K14:K35)</f>
        <v>1748.4999999999998</v>
      </c>
      <c r="L36" s="30">
        <f>SUM(L14:L35)</f>
        <v>1139.0800000000002</v>
      </c>
      <c r="M36" s="30">
        <f>SUM(M14:M35)</f>
        <v>2076.56</v>
      </c>
      <c r="N36" s="30">
        <f>SUM(N14:N35)</f>
        <v>3489</v>
      </c>
      <c r="O36" s="30">
        <f>SUM(O14:O35)</f>
        <v>2887.7999999999997</v>
      </c>
      <c r="P36" s="30"/>
      <c r="Q36" s="16"/>
      <c r="R36" s="17"/>
      <c r="S36" s="17"/>
      <c r="T36" s="17"/>
    </row>
    <row r="37" spans="1:20" ht="16.5" thickTop="1" x14ac:dyDescent="0.25">
      <c r="A37" s="120" t="s">
        <v>256</v>
      </c>
      <c r="B37" s="92">
        <f>SUM(D37:O37)</f>
        <v>7254.95</v>
      </c>
      <c r="C37" s="6"/>
      <c r="D37" s="87">
        <f>'May 2018'!C28</f>
        <v>4200</v>
      </c>
      <c r="E37" s="17"/>
      <c r="F37" s="17"/>
      <c r="G37" s="17"/>
      <c r="H37" s="17"/>
      <c r="I37" s="17"/>
      <c r="J37" s="88">
        <f>'Nov 2018'!C27</f>
        <v>2904.95</v>
      </c>
      <c r="K37" s="17"/>
      <c r="L37" s="17"/>
      <c r="M37" s="17"/>
      <c r="N37" s="17"/>
      <c r="O37" s="88">
        <f>'Apr 2019'!C29</f>
        <v>150</v>
      </c>
      <c r="P37" s="17"/>
      <c r="Q37" s="16"/>
      <c r="R37" s="17"/>
      <c r="S37" s="17"/>
      <c r="T37" s="17"/>
    </row>
    <row r="38" spans="1:20" ht="15.75" thickBot="1" x14ac:dyDescent="0.25">
      <c r="A38" s="120" t="s">
        <v>292</v>
      </c>
      <c r="B38" s="50">
        <f>B36+B37</f>
        <v>31713.179999999997</v>
      </c>
      <c r="C38" s="6"/>
      <c r="P38" s="17"/>
      <c r="Q38" s="16"/>
      <c r="R38" s="17"/>
      <c r="S38" s="17"/>
      <c r="T38" s="17"/>
    </row>
    <row r="39" spans="1:20" ht="15.75" thickTop="1" x14ac:dyDescent="0.2">
      <c r="B39" s="9"/>
      <c r="C39" s="6"/>
      <c r="P39" s="17"/>
      <c r="Q39" s="16"/>
      <c r="R39" s="17"/>
      <c r="S39" s="17"/>
      <c r="T39" s="17"/>
    </row>
    <row r="40" spans="1:20" x14ac:dyDescent="0.2">
      <c r="B40" s="80"/>
      <c r="C40" s="6"/>
      <c r="P40" s="17"/>
      <c r="Q40" s="16"/>
      <c r="R40" s="17"/>
      <c r="S40" s="17"/>
      <c r="T40" s="17"/>
    </row>
    <row r="41" spans="1:20" x14ac:dyDescent="0.2">
      <c r="A41" s="2" t="s">
        <v>187</v>
      </c>
      <c r="B41" s="85">
        <f t="shared" ref="B41:B42" si="3">SUM(D41:O41)</f>
        <v>23256.590000000004</v>
      </c>
      <c r="C41" s="6"/>
      <c r="D41" s="80">
        <f>D9</f>
        <v>0</v>
      </c>
      <c r="E41" s="80">
        <f>E9</f>
        <v>3071.95</v>
      </c>
      <c r="F41" s="80">
        <f>F9</f>
        <v>0</v>
      </c>
      <c r="G41" s="80">
        <f>G9</f>
        <v>3207.07</v>
      </c>
      <c r="H41" s="80">
        <f>H9</f>
        <v>0</v>
      </c>
      <c r="I41" s="80">
        <f>I9</f>
        <v>1676.01</v>
      </c>
      <c r="J41" s="80">
        <f>J9</f>
        <v>3395.21</v>
      </c>
      <c r="K41" s="9">
        <f>K10</f>
        <v>2904.95</v>
      </c>
      <c r="L41" s="80">
        <f>L9</f>
        <v>3383.95</v>
      </c>
      <c r="M41" s="80">
        <f>M9</f>
        <v>1765.95</v>
      </c>
      <c r="N41" s="80">
        <f>N9</f>
        <v>1781.8</v>
      </c>
      <c r="O41" s="80">
        <f>O9</f>
        <v>2069.6999999999998</v>
      </c>
      <c r="P41" s="17"/>
      <c r="Q41" s="16"/>
      <c r="R41" s="17"/>
      <c r="S41" s="17"/>
      <c r="T41" s="17"/>
    </row>
    <row r="42" spans="1:20" x14ac:dyDescent="0.2">
      <c r="A42" s="120" t="s">
        <v>257</v>
      </c>
      <c r="B42" s="85">
        <f t="shared" si="3"/>
        <v>31713.180000000004</v>
      </c>
      <c r="C42" s="6"/>
      <c r="D42" s="9">
        <f>D36+D37</f>
        <v>6815.71</v>
      </c>
      <c r="E42" s="80">
        <f t="shared" ref="E42:N42" si="4">E36</f>
        <v>1861.74</v>
      </c>
      <c r="F42" s="80">
        <f t="shared" si="4"/>
        <v>191.95</v>
      </c>
      <c r="G42" s="80">
        <f t="shared" si="4"/>
        <v>1845.44</v>
      </c>
      <c r="H42" s="80">
        <f t="shared" si="4"/>
        <v>3372</v>
      </c>
      <c r="I42" s="80">
        <f t="shared" si="4"/>
        <v>881</v>
      </c>
      <c r="J42" s="9">
        <f>J36+J37</f>
        <v>5254.4</v>
      </c>
      <c r="K42" s="80">
        <f t="shared" si="4"/>
        <v>1748.4999999999998</v>
      </c>
      <c r="L42" s="80">
        <f t="shared" si="4"/>
        <v>1139.0800000000002</v>
      </c>
      <c r="M42" s="80">
        <f t="shared" si="4"/>
        <v>2076.56</v>
      </c>
      <c r="N42" s="80">
        <f t="shared" si="4"/>
        <v>3489</v>
      </c>
      <c r="O42" s="9">
        <f>O36+O37</f>
        <v>3037.7999999999997</v>
      </c>
      <c r="P42" s="17"/>
      <c r="Q42" s="16"/>
      <c r="R42" s="17"/>
      <c r="S42" s="17"/>
      <c r="T42" s="17"/>
    </row>
    <row r="43" spans="1:20" ht="15.75" thickBot="1" x14ac:dyDescent="0.25">
      <c r="A43" s="2" t="s">
        <v>188</v>
      </c>
      <c r="B43" s="86">
        <f>B41-B42</f>
        <v>-8456.59</v>
      </c>
      <c r="C43" s="6"/>
      <c r="D43" s="81">
        <f>D41-D42</f>
        <v>-6815.71</v>
      </c>
      <c r="E43" s="81">
        <f t="shared" ref="E43:O43" si="5">E41-E42</f>
        <v>1210.2099999999998</v>
      </c>
      <c r="F43" s="81">
        <f t="shared" si="5"/>
        <v>-191.95</v>
      </c>
      <c r="G43" s="81">
        <f t="shared" si="5"/>
        <v>1361.63</v>
      </c>
      <c r="H43" s="81">
        <f t="shared" si="5"/>
        <v>-3372</v>
      </c>
      <c r="I43" s="81">
        <f t="shared" si="5"/>
        <v>795.01</v>
      </c>
      <c r="J43" s="81">
        <f t="shared" si="5"/>
        <v>-1859.1899999999996</v>
      </c>
      <c r="K43" s="81">
        <f t="shared" si="5"/>
        <v>1156.45</v>
      </c>
      <c r="L43" s="81">
        <f t="shared" si="5"/>
        <v>2244.87</v>
      </c>
      <c r="M43" s="81">
        <f t="shared" si="5"/>
        <v>-310.6099999999999</v>
      </c>
      <c r="N43" s="81">
        <f t="shared" si="5"/>
        <v>-1707.2</v>
      </c>
      <c r="O43" s="81">
        <f t="shared" si="5"/>
        <v>-968.09999999999991</v>
      </c>
      <c r="P43" s="17"/>
      <c r="Q43" s="16"/>
      <c r="R43" s="17"/>
      <c r="S43" s="17"/>
      <c r="T43" s="17"/>
    </row>
    <row r="44" spans="1:20" ht="16.5" thickTop="1" x14ac:dyDescent="0.25">
      <c r="A44" s="89" t="s">
        <v>194</v>
      </c>
      <c r="B44" s="95"/>
      <c r="C44" s="6"/>
      <c r="D44" s="6"/>
      <c r="E44" s="6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17"/>
      <c r="R44" s="17"/>
      <c r="S44" s="17"/>
      <c r="T44" s="17"/>
    </row>
    <row r="45" spans="1:20" ht="17.25" x14ac:dyDescent="0.35">
      <c r="A45" s="28" t="s">
        <v>22</v>
      </c>
      <c r="B45" s="96" t="s">
        <v>149</v>
      </c>
      <c r="C45" s="6"/>
      <c r="D45" s="5" t="s">
        <v>7</v>
      </c>
      <c r="E45" s="5" t="s">
        <v>141</v>
      </c>
      <c r="F45" s="5" t="s">
        <v>142</v>
      </c>
      <c r="G45" s="5" t="s">
        <v>143</v>
      </c>
      <c r="H45" s="5" t="s">
        <v>144</v>
      </c>
      <c r="I45" s="5" t="s">
        <v>145</v>
      </c>
      <c r="J45" s="5" t="s">
        <v>146</v>
      </c>
      <c r="K45" s="5" t="s">
        <v>147</v>
      </c>
      <c r="L45" s="5" t="s">
        <v>28</v>
      </c>
      <c r="M45" s="5" t="s">
        <v>38</v>
      </c>
      <c r="N45" s="5" t="s">
        <v>76</v>
      </c>
      <c r="O45" s="5" t="s">
        <v>59</v>
      </c>
      <c r="Q45" s="17"/>
      <c r="R45" s="17"/>
      <c r="S45" s="17"/>
      <c r="T45" s="17"/>
    </row>
    <row r="46" spans="1:20" x14ac:dyDescent="0.2">
      <c r="A46" s="135" t="s">
        <v>304</v>
      </c>
      <c r="B46" s="49">
        <f t="shared" ref="B46:B72" si="6">SUM(D46:O46)</f>
        <v>5097</v>
      </c>
      <c r="C46" s="6"/>
      <c r="E46" s="123"/>
      <c r="F46" s="123"/>
      <c r="G46" s="123"/>
      <c r="H46" s="123"/>
      <c r="I46" s="123"/>
      <c r="J46" s="43">
        <f>'Nov 2018'!H12</f>
        <v>1657</v>
      </c>
      <c r="K46" s="43">
        <f>'Dec 2018'!H14</f>
        <v>519</v>
      </c>
      <c r="L46" s="43">
        <f>'Jan 2019'!H12</f>
        <v>643</v>
      </c>
      <c r="M46" s="43">
        <f>'Feb 2019'!H12+'Feb 2019'!H14+'Feb 2019'!H17</f>
        <v>2278</v>
      </c>
      <c r="N46" s="43"/>
      <c r="O46" s="43"/>
      <c r="P46" s="17"/>
      <c r="Q46" s="17"/>
      <c r="R46" s="17"/>
      <c r="S46" s="17"/>
      <c r="T46" s="17"/>
    </row>
    <row r="47" spans="1:20" x14ac:dyDescent="0.2">
      <c r="A47" s="2" t="s">
        <v>169</v>
      </c>
      <c r="B47" s="49">
        <f t="shared" si="6"/>
        <v>9522.2199999999993</v>
      </c>
      <c r="C47" s="6"/>
      <c r="E47" s="123"/>
      <c r="F47" s="123"/>
      <c r="G47" s="123"/>
      <c r="H47" s="123"/>
      <c r="I47" s="123"/>
      <c r="J47" s="43">
        <f>'Nov 2018'!H14</f>
        <v>2751.13</v>
      </c>
      <c r="K47" s="43">
        <f>'Dec 2018'!H12</f>
        <v>1214.6199999999999</v>
      </c>
      <c r="L47" s="43">
        <f>'Jan 2019'!H13</f>
        <v>983.15</v>
      </c>
      <c r="M47" s="43">
        <f>'Feb 2019'!H13</f>
        <v>2730.95</v>
      </c>
      <c r="N47" s="43">
        <f>'March 2019'!H12</f>
        <v>1745.57</v>
      </c>
      <c r="O47" s="43">
        <f>'Apr 2019'!H13</f>
        <v>96.8</v>
      </c>
      <c r="P47" s="17"/>
      <c r="Q47" s="17"/>
      <c r="R47" s="17"/>
      <c r="S47" s="17"/>
      <c r="T47" s="17"/>
    </row>
    <row r="48" spans="1:20" x14ac:dyDescent="0.2">
      <c r="A48" s="2" t="s">
        <v>39</v>
      </c>
      <c r="B48" s="49">
        <f t="shared" si="6"/>
        <v>890</v>
      </c>
      <c r="C48" s="6"/>
      <c r="E48" s="123"/>
      <c r="F48" s="123"/>
      <c r="G48" s="123"/>
      <c r="H48" s="123"/>
      <c r="I48" s="123"/>
      <c r="J48" s="43"/>
      <c r="K48" s="43"/>
      <c r="L48" s="43"/>
      <c r="M48" s="43">
        <f>'Feb 2019'!H15+'Feb 2019'!H16+'Feb 2019'!H18</f>
        <v>890</v>
      </c>
      <c r="N48" s="43"/>
      <c r="O48" s="43"/>
      <c r="P48" s="17"/>
      <c r="Q48" s="17"/>
      <c r="R48" s="17"/>
      <c r="S48" s="17"/>
      <c r="T48" s="17"/>
    </row>
    <row r="49" spans="1:20" ht="16.5" thickBot="1" x14ac:dyDescent="0.3">
      <c r="A49" s="2" t="s">
        <v>179</v>
      </c>
      <c r="B49" s="73">
        <f>SUM(B46:B48)</f>
        <v>15509.22</v>
      </c>
      <c r="C49" s="6"/>
      <c r="D49" s="50">
        <f t="shared" ref="D49:O49" si="7">SUM(D46:D48)</f>
        <v>0</v>
      </c>
      <c r="E49" s="50">
        <f t="shared" si="7"/>
        <v>0</v>
      </c>
      <c r="F49" s="50">
        <f t="shared" si="7"/>
        <v>0</v>
      </c>
      <c r="G49" s="50">
        <f t="shared" si="7"/>
        <v>0</v>
      </c>
      <c r="H49" s="50">
        <f t="shared" si="7"/>
        <v>0</v>
      </c>
      <c r="I49" s="50">
        <f t="shared" si="7"/>
        <v>0</v>
      </c>
      <c r="J49" s="50">
        <f t="shared" si="7"/>
        <v>4408.13</v>
      </c>
      <c r="K49" s="50">
        <f t="shared" si="7"/>
        <v>1733.62</v>
      </c>
      <c r="L49" s="50">
        <f t="shared" si="7"/>
        <v>1626.15</v>
      </c>
      <c r="M49" s="50">
        <f t="shared" si="7"/>
        <v>5898.95</v>
      </c>
      <c r="N49" s="50">
        <f>SUM(N46:N48)</f>
        <v>1745.57</v>
      </c>
      <c r="O49" s="50">
        <f t="shared" si="7"/>
        <v>96.8</v>
      </c>
      <c r="P49" s="17"/>
      <c r="Q49" s="17"/>
      <c r="R49" s="17"/>
      <c r="S49" s="17"/>
      <c r="T49" s="17"/>
    </row>
    <row r="50" spans="1:20" ht="16.5" thickTop="1" x14ac:dyDescent="0.25">
      <c r="A50" s="39" t="s">
        <v>193</v>
      </c>
      <c r="B50" s="49">
        <f>SUM(D50:O50)</f>
        <v>7254.95</v>
      </c>
      <c r="C50" s="6"/>
      <c r="D50" s="87">
        <f>'May 2018'!H12</f>
        <v>4200</v>
      </c>
      <c r="E50" s="17">
        <v>0</v>
      </c>
      <c r="F50" s="17">
        <v>0</v>
      </c>
      <c r="G50" s="17">
        <v>0</v>
      </c>
      <c r="H50" s="17">
        <v>0</v>
      </c>
      <c r="I50" s="17">
        <v>0</v>
      </c>
      <c r="J50" s="88">
        <f>'Nov 2018'!H13</f>
        <v>2904.95</v>
      </c>
      <c r="K50" s="17"/>
      <c r="L50" s="17"/>
      <c r="M50" s="17"/>
      <c r="N50" s="17"/>
      <c r="O50" s="88">
        <f>'Apr 2019'!H12</f>
        <v>150</v>
      </c>
      <c r="P50" s="17"/>
      <c r="Q50" s="17"/>
      <c r="R50" s="17"/>
      <c r="S50" s="17"/>
      <c r="T50" s="17"/>
    </row>
    <row r="51" spans="1:20" x14ac:dyDescent="0.2">
      <c r="A51" s="39" t="s">
        <v>324</v>
      </c>
      <c r="B51" s="49">
        <f>SUM(D51:O51)</f>
        <v>4000</v>
      </c>
      <c r="C51" s="6"/>
      <c r="D51" s="87"/>
      <c r="E51" s="17"/>
      <c r="F51" s="17"/>
      <c r="G51" s="17"/>
      <c r="H51" s="17"/>
      <c r="I51" s="17"/>
      <c r="J51" s="88"/>
      <c r="K51" s="17"/>
      <c r="L51" s="17"/>
      <c r="M51" s="17"/>
      <c r="N51" s="17">
        <f>'March 2019'!H13</f>
        <v>4000</v>
      </c>
      <c r="O51" s="9"/>
      <c r="P51" s="17"/>
      <c r="Q51" s="17"/>
      <c r="R51" s="17"/>
      <c r="S51" s="17"/>
      <c r="T51" s="17"/>
    </row>
    <row r="52" spans="1:20" x14ac:dyDescent="0.2">
      <c r="A52" s="120" t="s">
        <v>258</v>
      </c>
      <c r="B52" s="49">
        <f>SUM(D52:O52)</f>
        <v>149</v>
      </c>
      <c r="C52" s="6"/>
      <c r="D52" s="87"/>
      <c r="E52" s="17"/>
      <c r="F52" s="17"/>
      <c r="G52" s="17"/>
      <c r="H52" s="17"/>
      <c r="I52" s="17"/>
      <c r="J52" s="88"/>
      <c r="K52" s="17">
        <f>'Dec 2018'!H13</f>
        <v>149</v>
      </c>
      <c r="L52" s="17"/>
      <c r="M52" s="17"/>
      <c r="N52" s="17"/>
      <c r="O52" s="9"/>
      <c r="P52" s="17"/>
      <c r="Q52" s="17"/>
      <c r="R52" s="17"/>
      <c r="S52" s="17"/>
      <c r="T52" s="17"/>
    </row>
    <row r="53" spans="1:20" ht="15.75" thickBot="1" x14ac:dyDescent="0.25">
      <c r="A53" s="2" t="s">
        <v>178</v>
      </c>
      <c r="B53" s="66">
        <f>B49+B50+B52</f>
        <v>22913.17</v>
      </c>
      <c r="C53" s="6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17"/>
      <c r="Q53" s="17"/>
      <c r="R53" s="17"/>
      <c r="S53" s="17"/>
      <c r="T53" s="17"/>
    </row>
    <row r="54" spans="1:20" ht="16.5" thickTop="1" x14ac:dyDescent="0.25">
      <c r="A54" s="28" t="s">
        <v>26</v>
      </c>
      <c r="B54" s="49"/>
      <c r="C54" s="6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</row>
    <row r="55" spans="1:20" x14ac:dyDescent="0.2">
      <c r="A55" s="2" t="s">
        <v>299</v>
      </c>
      <c r="B55" s="49">
        <f t="shared" si="6"/>
        <v>10186.550000000001</v>
      </c>
      <c r="C55" s="6"/>
      <c r="E55" s="17"/>
      <c r="F55" s="17"/>
      <c r="G55" s="17"/>
      <c r="H55" s="17"/>
      <c r="I55" s="17">
        <f>'Oct 2018'!H18</f>
        <v>2904.95</v>
      </c>
      <c r="J55" s="17"/>
      <c r="K55" s="17"/>
      <c r="L55" s="17"/>
      <c r="M55" s="17">
        <f>'Feb 2019'!H34+'Feb 2019'!H35</f>
        <v>6177.84</v>
      </c>
      <c r="N55" s="17">
        <f>'March 2019'!H19</f>
        <v>1103.76</v>
      </c>
      <c r="O55" s="17"/>
      <c r="P55" s="17"/>
      <c r="Q55" s="17"/>
      <c r="R55" s="17"/>
      <c r="S55" s="17"/>
      <c r="T55" s="17"/>
    </row>
    <row r="56" spans="1:20" x14ac:dyDescent="0.2">
      <c r="A56" s="2" t="s">
        <v>42</v>
      </c>
      <c r="B56" s="49">
        <f t="shared" si="6"/>
        <v>3094.95</v>
      </c>
      <c r="C56" s="6"/>
      <c r="E56" s="17"/>
      <c r="F56" s="17"/>
      <c r="G56" s="17"/>
      <c r="H56" s="17"/>
      <c r="I56" s="17"/>
      <c r="J56" s="17"/>
      <c r="K56" s="17"/>
      <c r="M56" s="17">
        <f>'Feb 2019'!H23</f>
        <v>3094.95</v>
      </c>
      <c r="N56" s="17"/>
      <c r="O56" s="17"/>
      <c r="P56" s="17"/>
      <c r="Q56" s="17"/>
      <c r="R56" s="17"/>
      <c r="S56" s="17"/>
      <c r="T56" s="17"/>
    </row>
    <row r="57" spans="1:20" x14ac:dyDescent="0.2">
      <c r="A57" s="2" t="s">
        <v>46</v>
      </c>
      <c r="B57" s="49">
        <f t="shared" si="6"/>
        <v>400</v>
      </c>
      <c r="C57" s="6"/>
      <c r="E57" s="17"/>
      <c r="F57" s="17"/>
      <c r="G57" s="17"/>
      <c r="H57" s="17"/>
      <c r="I57" s="17"/>
      <c r="J57" s="17"/>
      <c r="K57" s="17"/>
      <c r="M57" s="17">
        <f>'Feb 2019'!H25</f>
        <v>400</v>
      </c>
      <c r="N57" s="17"/>
      <c r="O57" s="17"/>
      <c r="P57" s="17"/>
      <c r="Q57" s="17"/>
      <c r="R57" s="17"/>
      <c r="S57" s="17"/>
      <c r="T57" s="17"/>
    </row>
    <row r="58" spans="1:20" x14ac:dyDescent="0.2">
      <c r="A58" s="2" t="s">
        <v>48</v>
      </c>
      <c r="B58" s="49">
        <f t="shared" si="6"/>
        <v>195</v>
      </c>
      <c r="C58" s="6"/>
      <c r="E58" s="17"/>
      <c r="F58" s="17"/>
      <c r="G58" s="17"/>
      <c r="H58" s="17"/>
      <c r="I58" s="17"/>
      <c r="J58" s="17"/>
      <c r="K58" s="17"/>
      <c r="M58" s="17">
        <f>'Feb 2019'!H26</f>
        <v>195</v>
      </c>
      <c r="N58" s="17"/>
      <c r="O58" s="17"/>
      <c r="P58" s="17"/>
      <c r="Q58" s="17"/>
      <c r="R58" s="17"/>
      <c r="S58" s="17"/>
      <c r="T58" s="17"/>
    </row>
    <row r="59" spans="1:20" x14ac:dyDescent="0.2">
      <c r="A59" s="2" t="s">
        <v>50</v>
      </c>
      <c r="B59" s="49">
        <f t="shared" si="6"/>
        <v>197.1</v>
      </c>
      <c r="C59" s="6"/>
      <c r="E59" s="17"/>
      <c r="F59" s="17"/>
      <c r="G59" s="17"/>
      <c r="H59" s="17"/>
      <c r="I59" s="17"/>
      <c r="J59" s="17"/>
      <c r="K59" s="17"/>
      <c r="M59" s="17">
        <f>'Feb 2019'!H27</f>
        <v>197.1</v>
      </c>
      <c r="N59" s="17"/>
      <c r="O59" s="17"/>
      <c r="P59" s="17"/>
      <c r="Q59" s="17"/>
      <c r="R59" s="17"/>
      <c r="S59" s="17"/>
      <c r="T59" s="17"/>
    </row>
    <row r="60" spans="1:20" x14ac:dyDescent="0.2">
      <c r="A60" s="2" t="s">
        <v>51</v>
      </c>
      <c r="B60" s="49">
        <f t="shared" si="6"/>
        <v>84.75</v>
      </c>
      <c r="C60" s="6"/>
      <c r="E60" s="17"/>
      <c r="F60" s="17"/>
      <c r="G60" s="17"/>
      <c r="H60" s="17"/>
      <c r="I60" s="17"/>
      <c r="J60" s="17"/>
      <c r="K60" s="17"/>
      <c r="M60" s="17">
        <f>'Feb 2019'!H28</f>
        <v>84.75</v>
      </c>
      <c r="N60" s="17"/>
      <c r="O60" s="17"/>
      <c r="P60" s="17"/>
      <c r="Q60" s="17"/>
      <c r="R60" s="17"/>
      <c r="S60" s="17"/>
      <c r="T60" s="17"/>
    </row>
    <row r="61" spans="1:20" x14ac:dyDescent="0.2">
      <c r="A61" s="2" t="s">
        <v>52</v>
      </c>
      <c r="B61" s="49">
        <f t="shared" si="6"/>
        <v>195.27</v>
      </c>
      <c r="C61" s="6"/>
      <c r="E61" s="17"/>
      <c r="F61" s="17"/>
      <c r="G61" s="17"/>
      <c r="H61" s="17"/>
      <c r="I61" s="17"/>
      <c r="J61" s="17"/>
      <c r="K61" s="17"/>
      <c r="M61" s="17">
        <f>'Feb 2019'!H29</f>
        <v>195.27</v>
      </c>
      <c r="N61" s="17"/>
      <c r="O61" s="17"/>
      <c r="P61" s="17"/>
      <c r="Q61" s="17"/>
      <c r="R61" s="17"/>
      <c r="S61" s="17"/>
      <c r="T61" s="17"/>
    </row>
    <row r="62" spans="1:20" x14ac:dyDescent="0.2">
      <c r="A62" s="2" t="s">
        <v>53</v>
      </c>
      <c r="B62" s="49">
        <f t="shared" si="6"/>
        <v>142.02000000000001</v>
      </c>
      <c r="C62" s="6"/>
      <c r="E62" s="17"/>
      <c r="F62" s="17"/>
      <c r="G62" s="17"/>
      <c r="H62" s="17"/>
      <c r="I62" s="17"/>
      <c r="J62" s="17"/>
      <c r="K62" s="17"/>
      <c r="M62" s="17">
        <f>'Feb 2019'!H30</f>
        <v>142.02000000000001</v>
      </c>
      <c r="N62" s="17"/>
      <c r="O62" s="17"/>
      <c r="P62" s="17"/>
      <c r="Q62" s="17"/>
      <c r="R62" s="17"/>
      <c r="S62" s="17"/>
      <c r="T62" s="17"/>
    </row>
    <row r="63" spans="1:20" x14ac:dyDescent="0.2">
      <c r="A63" s="2" t="s">
        <v>54</v>
      </c>
      <c r="B63" s="49">
        <f t="shared" si="6"/>
        <v>276.86</v>
      </c>
      <c r="C63" s="6"/>
      <c r="E63" s="17"/>
      <c r="F63" s="17"/>
      <c r="G63" s="17"/>
      <c r="H63" s="17"/>
      <c r="I63" s="17"/>
      <c r="J63" s="17"/>
      <c r="K63" s="17"/>
      <c r="M63" s="17">
        <f>'Feb 2019'!H31</f>
        <v>276.86</v>
      </c>
      <c r="N63" s="17"/>
      <c r="O63" s="17"/>
      <c r="P63" s="17"/>
      <c r="Q63" s="17"/>
      <c r="R63" s="17"/>
      <c r="S63" s="17"/>
      <c r="T63" s="17"/>
    </row>
    <row r="64" spans="1:20" x14ac:dyDescent="0.2">
      <c r="A64" s="2" t="s">
        <v>55</v>
      </c>
      <c r="B64" s="49">
        <f t="shared" si="6"/>
        <v>76.08</v>
      </c>
      <c r="C64" s="6"/>
      <c r="E64" s="17"/>
      <c r="F64" s="17"/>
      <c r="G64" s="17"/>
      <c r="H64" s="17"/>
      <c r="I64" s="17"/>
      <c r="J64" s="17"/>
      <c r="K64" s="17"/>
      <c r="M64" s="17">
        <f>'Feb 2019'!H32</f>
        <v>76.08</v>
      </c>
      <c r="N64" s="17"/>
      <c r="O64" s="17"/>
      <c r="P64" s="17"/>
      <c r="Q64" s="17"/>
      <c r="R64" s="17"/>
      <c r="S64" s="17"/>
      <c r="T64" s="17"/>
    </row>
    <row r="65" spans="1:20" x14ac:dyDescent="0.2">
      <c r="A65" s="2" t="s">
        <v>56</v>
      </c>
      <c r="B65" s="49">
        <f t="shared" si="6"/>
        <v>52.88</v>
      </c>
      <c r="C65" s="6"/>
      <c r="E65" s="17"/>
      <c r="F65" s="17"/>
      <c r="G65" s="17"/>
      <c r="H65" s="17"/>
      <c r="I65" s="17"/>
      <c r="J65" s="17"/>
      <c r="K65" s="17"/>
      <c r="M65" s="17">
        <f>'Feb 2019'!H33</f>
        <v>52.88</v>
      </c>
      <c r="N65" s="17"/>
      <c r="O65" s="17"/>
      <c r="P65" s="17"/>
      <c r="Q65" s="17"/>
      <c r="R65" s="17"/>
      <c r="S65" s="17"/>
      <c r="T65" s="17"/>
    </row>
    <row r="66" spans="1:20" x14ac:dyDescent="0.2">
      <c r="A66" s="2" t="s">
        <v>78</v>
      </c>
      <c r="B66" s="49">
        <f t="shared" si="6"/>
        <v>3684.6</v>
      </c>
      <c r="C66" s="6"/>
      <c r="E66" s="17"/>
      <c r="F66" s="17"/>
      <c r="G66" s="17"/>
      <c r="H66" s="17"/>
      <c r="I66" s="17"/>
      <c r="J66" s="17"/>
      <c r="K66" s="17"/>
      <c r="L66" s="17"/>
      <c r="M66" s="17"/>
      <c r="N66" s="17">
        <f>'March 2019'!H18</f>
        <v>3684.6</v>
      </c>
      <c r="P66" s="17"/>
      <c r="Q66" s="17"/>
      <c r="R66" s="17"/>
      <c r="S66" s="17"/>
      <c r="T66" s="17"/>
    </row>
    <row r="67" spans="1:20" x14ac:dyDescent="0.2">
      <c r="A67" s="2" t="s">
        <v>321</v>
      </c>
      <c r="B67" s="49">
        <f>SUM(D67:O67)</f>
        <v>986.91</v>
      </c>
      <c r="C67" s="6"/>
      <c r="E67" s="17"/>
      <c r="F67" s="17"/>
      <c r="G67" s="17"/>
      <c r="H67" s="17"/>
      <c r="I67" s="17"/>
      <c r="J67" s="17"/>
      <c r="K67" s="17"/>
      <c r="L67" s="17"/>
      <c r="M67" s="17">
        <f>+'Feb 2019'!H36</f>
        <v>986.91</v>
      </c>
      <c r="N67" s="17"/>
      <c r="O67" s="17"/>
      <c r="P67" s="17"/>
      <c r="Q67" s="17"/>
      <c r="R67" s="17"/>
      <c r="S67" s="17"/>
      <c r="T67" s="17"/>
    </row>
    <row r="68" spans="1:20" x14ac:dyDescent="0.2">
      <c r="A68" s="2" t="s">
        <v>318</v>
      </c>
      <c r="B68" s="49">
        <f>SUM(D68:O68)</f>
        <v>242.91</v>
      </c>
      <c r="C68" s="6"/>
      <c r="E68" s="17"/>
      <c r="F68" s="17"/>
      <c r="G68" s="17"/>
      <c r="H68" s="17"/>
      <c r="I68" s="17"/>
      <c r="J68" s="17"/>
      <c r="K68" s="17"/>
      <c r="L68" s="17"/>
      <c r="M68" s="17">
        <f>+'Feb 2019'!H37</f>
        <v>242.91</v>
      </c>
      <c r="N68" s="17"/>
      <c r="O68" s="17"/>
      <c r="P68" s="17"/>
      <c r="Q68" s="17"/>
      <c r="R68" s="17"/>
      <c r="S68" s="17"/>
      <c r="T68" s="17"/>
    </row>
    <row r="69" spans="1:20" x14ac:dyDescent="0.2">
      <c r="A69" s="120" t="s">
        <v>309</v>
      </c>
      <c r="B69" s="49">
        <f>SUM(D69:O69)</f>
        <v>167</v>
      </c>
      <c r="C69" s="6"/>
      <c r="E69" s="17"/>
      <c r="F69" s="17"/>
      <c r="G69" s="17"/>
      <c r="H69" s="17"/>
      <c r="I69" s="17"/>
      <c r="J69" s="17"/>
      <c r="K69" s="17">
        <f>'Dec 2018'!H19</f>
        <v>49</v>
      </c>
      <c r="M69" s="17">
        <f>'Feb 2019'!H24</f>
        <v>49</v>
      </c>
      <c r="N69" s="17"/>
      <c r="O69" s="17">
        <f>'Apr 2019'!H25</f>
        <v>69</v>
      </c>
      <c r="P69" s="17"/>
      <c r="Q69" s="17"/>
      <c r="R69" s="17"/>
      <c r="S69" s="17"/>
      <c r="T69" s="17"/>
    </row>
    <row r="70" spans="1:20" x14ac:dyDescent="0.2">
      <c r="A70" s="120" t="s">
        <v>328</v>
      </c>
      <c r="B70" s="49">
        <f>SUM(D70:O70)</f>
        <v>2904.95</v>
      </c>
      <c r="C70" s="6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>
        <f>'Apr 2019'!H26</f>
        <v>2904.95</v>
      </c>
      <c r="P70" s="17"/>
      <c r="Q70" s="17"/>
      <c r="R70" s="17"/>
      <c r="S70" s="17"/>
      <c r="T70" s="17"/>
    </row>
    <row r="71" spans="1:20" x14ac:dyDescent="0.2">
      <c r="A71" s="2" t="s">
        <v>250</v>
      </c>
      <c r="B71" s="49">
        <f>SUM(D71:O71)</f>
        <v>278</v>
      </c>
      <c r="C71" s="6"/>
      <c r="D71" s="9">
        <f>'May 2018'!H17</f>
        <v>278</v>
      </c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</row>
    <row r="72" spans="1:20" x14ac:dyDescent="0.2">
      <c r="B72" s="49">
        <f t="shared" si="6"/>
        <v>0</v>
      </c>
      <c r="C72" s="6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</row>
    <row r="73" spans="1:20" ht="16.5" thickBot="1" x14ac:dyDescent="0.3">
      <c r="A73" s="2" t="s">
        <v>203</v>
      </c>
      <c r="B73" s="73">
        <f>SUM(B55:B72)</f>
        <v>23165.83</v>
      </c>
      <c r="C73" s="6"/>
      <c r="D73" s="50">
        <f>SUM(D55:D72)</f>
        <v>278</v>
      </c>
      <c r="E73" s="50">
        <f>SUM(E55:E72)</f>
        <v>0</v>
      </c>
      <c r="F73" s="50">
        <f>SUM(F55:F72)</f>
        <v>0</v>
      </c>
      <c r="G73" s="50">
        <f>SUM(G55:G72)</f>
        <v>0</v>
      </c>
      <c r="H73" s="50">
        <f>SUM(H55:H72)</f>
        <v>0</v>
      </c>
      <c r="I73" s="50">
        <f>SUM(I55:I72)</f>
        <v>2904.95</v>
      </c>
      <c r="J73" s="50">
        <f>SUM(J55:J72)</f>
        <v>0</v>
      </c>
      <c r="K73" s="50">
        <f>SUM(K55:K72)</f>
        <v>49</v>
      </c>
      <c r="L73" s="50">
        <f>SUM(L55:L72)</f>
        <v>0</v>
      </c>
      <c r="M73" s="50">
        <f>SUM(M55:M72)</f>
        <v>12171.570000000002</v>
      </c>
      <c r="N73" s="50">
        <f>SUM(N55:N72)</f>
        <v>4788.3599999999997</v>
      </c>
      <c r="O73" s="50">
        <f>SUM(O55:O72)</f>
        <v>2973.95</v>
      </c>
      <c r="P73" s="17"/>
      <c r="Q73" s="17"/>
      <c r="R73" s="17"/>
      <c r="S73" s="17"/>
      <c r="T73" s="17"/>
    </row>
    <row r="74" spans="1:20" ht="16.5" thickTop="1" x14ac:dyDescent="0.25">
      <c r="A74" s="2" t="s">
        <v>202</v>
      </c>
      <c r="B74" s="92">
        <f>SUM(D74:O74)</f>
        <v>2904.95</v>
      </c>
      <c r="C74" s="6"/>
      <c r="E74" s="17"/>
      <c r="F74" s="17"/>
      <c r="G74" s="17"/>
      <c r="H74" s="17"/>
      <c r="I74" s="17"/>
      <c r="J74" s="17"/>
      <c r="K74" s="88">
        <f>'Dec 2018'!H20</f>
        <v>2904.95</v>
      </c>
      <c r="L74" s="17"/>
      <c r="M74" s="17"/>
      <c r="N74" s="17"/>
      <c r="O74" s="17"/>
      <c r="P74" s="17"/>
      <c r="Q74" s="17"/>
      <c r="R74" s="17"/>
      <c r="S74" s="17"/>
      <c r="T74" s="17"/>
    </row>
    <row r="75" spans="1:20" ht="15.75" thickBot="1" x14ac:dyDescent="0.25">
      <c r="A75" s="120" t="s">
        <v>298</v>
      </c>
      <c r="B75" s="50">
        <f>B73+B74</f>
        <v>26070.780000000002</v>
      </c>
      <c r="C75" s="6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</row>
    <row r="76" spans="1:20" ht="15.75" thickTop="1" x14ac:dyDescent="0.2">
      <c r="B76" s="9"/>
      <c r="C76" s="6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</row>
    <row r="77" spans="1:20" x14ac:dyDescent="0.2">
      <c r="A77" s="2" t="s">
        <v>187</v>
      </c>
      <c r="B77" s="49">
        <f t="shared" ref="B77:B79" si="8">SUM(D77:O77)</f>
        <v>26913.17</v>
      </c>
      <c r="C77" s="6"/>
      <c r="D77" s="137">
        <f>D50</f>
        <v>4200</v>
      </c>
      <c r="E77" s="82">
        <f>E49</f>
        <v>0</v>
      </c>
      <c r="F77" s="82">
        <f>F49</f>
        <v>0</v>
      </c>
      <c r="G77" s="82">
        <f>G49</f>
        <v>0</v>
      </c>
      <c r="H77" s="82">
        <f>H49</f>
        <v>0</v>
      </c>
      <c r="I77" s="82">
        <f>I49</f>
        <v>0</v>
      </c>
      <c r="J77" s="137">
        <f>J49+J50</f>
        <v>7313.08</v>
      </c>
      <c r="K77" s="137">
        <f>K49+K52</f>
        <v>1882.62</v>
      </c>
      <c r="L77" s="82">
        <f>L49</f>
        <v>1626.15</v>
      </c>
      <c r="M77" s="82">
        <f>M49</f>
        <v>5898.95</v>
      </c>
      <c r="N77" s="137">
        <f>N49+N51</f>
        <v>5745.57</v>
      </c>
      <c r="O77" s="137">
        <f>O49+O50</f>
        <v>246.8</v>
      </c>
      <c r="P77" s="17"/>
      <c r="Q77" s="17"/>
      <c r="R77" s="17"/>
      <c r="S77" s="17"/>
      <c r="T77" s="17"/>
    </row>
    <row r="78" spans="1:20" x14ac:dyDescent="0.2">
      <c r="A78" s="120" t="s">
        <v>257</v>
      </c>
      <c r="B78" s="49">
        <f t="shared" si="8"/>
        <v>26070.780000000002</v>
      </c>
      <c r="C78" s="6"/>
      <c r="D78" s="82">
        <f>D73</f>
        <v>278</v>
      </c>
      <c r="E78" s="82">
        <f t="shared" ref="E78:O78" si="9">E73</f>
        <v>0</v>
      </c>
      <c r="F78" s="82">
        <f t="shared" si="9"/>
        <v>0</v>
      </c>
      <c r="G78" s="82">
        <f t="shared" si="9"/>
        <v>0</v>
      </c>
      <c r="H78" s="82">
        <f t="shared" si="9"/>
        <v>0</v>
      </c>
      <c r="I78" s="82">
        <f t="shared" si="9"/>
        <v>2904.95</v>
      </c>
      <c r="J78" s="82">
        <f t="shared" si="9"/>
        <v>0</v>
      </c>
      <c r="K78" s="137">
        <f>K73+K74</f>
        <v>2953.95</v>
      </c>
      <c r="L78" s="82">
        <f t="shared" si="9"/>
        <v>0</v>
      </c>
      <c r="M78" s="82">
        <f t="shared" si="9"/>
        <v>12171.570000000002</v>
      </c>
      <c r="N78" s="82">
        <f t="shared" si="9"/>
        <v>4788.3599999999997</v>
      </c>
      <c r="O78" s="82">
        <f t="shared" si="9"/>
        <v>2973.95</v>
      </c>
      <c r="P78" s="17"/>
      <c r="Q78" s="17"/>
      <c r="R78" s="17"/>
      <c r="S78" s="17"/>
      <c r="T78" s="17"/>
    </row>
    <row r="79" spans="1:20" ht="15.75" thickBot="1" x14ac:dyDescent="0.25">
      <c r="A79" s="2" t="s">
        <v>188</v>
      </c>
      <c r="B79" s="86">
        <f t="shared" si="8"/>
        <v>842.38999999999942</v>
      </c>
      <c r="C79" s="6"/>
      <c r="D79" s="83">
        <f>D77-D78</f>
        <v>3922</v>
      </c>
      <c r="E79" s="83">
        <f t="shared" ref="E79:O79" si="10">E77-E78</f>
        <v>0</v>
      </c>
      <c r="F79" s="83">
        <f t="shared" si="10"/>
        <v>0</v>
      </c>
      <c r="G79" s="83">
        <f t="shared" si="10"/>
        <v>0</v>
      </c>
      <c r="H79" s="83">
        <f t="shared" si="10"/>
        <v>0</v>
      </c>
      <c r="I79" s="83">
        <f t="shared" si="10"/>
        <v>-2904.95</v>
      </c>
      <c r="J79" s="83">
        <f t="shared" si="10"/>
        <v>7313.08</v>
      </c>
      <c r="K79" s="83">
        <f t="shared" si="10"/>
        <v>-1071.33</v>
      </c>
      <c r="L79" s="83">
        <f t="shared" si="10"/>
        <v>1626.15</v>
      </c>
      <c r="M79" s="83">
        <f t="shared" si="10"/>
        <v>-6272.6200000000017</v>
      </c>
      <c r="N79" s="83">
        <f t="shared" si="10"/>
        <v>957.21</v>
      </c>
      <c r="O79" s="83">
        <f t="shared" si="10"/>
        <v>-2727.1499999999996</v>
      </c>
      <c r="P79" s="17"/>
      <c r="Q79" s="17"/>
      <c r="R79" s="17"/>
      <c r="S79" s="17"/>
      <c r="T79" s="17"/>
    </row>
    <row r="80" spans="1:20" ht="15.75" thickTop="1" x14ac:dyDescent="0.2">
      <c r="B80" s="9"/>
      <c r="C80" s="6"/>
      <c r="D80" s="84"/>
      <c r="E80" s="84"/>
      <c r="F80" s="84"/>
      <c r="G80" s="84"/>
      <c r="H80" s="84"/>
      <c r="I80" s="84"/>
      <c r="J80" s="84"/>
      <c r="K80" s="84"/>
      <c r="L80" s="84"/>
      <c r="M80" s="84"/>
      <c r="N80" s="84"/>
      <c r="O80" s="84"/>
      <c r="P80" s="17"/>
      <c r="Q80" s="17"/>
      <c r="R80" s="17"/>
      <c r="S80" s="17"/>
      <c r="T80" s="17"/>
    </row>
    <row r="81" spans="1:20" ht="15.75" x14ac:dyDescent="0.25">
      <c r="A81" s="2" t="s">
        <v>185</v>
      </c>
      <c r="B81" s="75">
        <f>B49-B73</f>
        <v>-7656.6100000000024</v>
      </c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</row>
    <row r="82" spans="1:20" x14ac:dyDescent="0.2">
      <c r="A82" s="91"/>
      <c r="B82" s="91"/>
      <c r="C82" s="91"/>
      <c r="D82" s="93" t="s">
        <v>7</v>
      </c>
      <c r="E82" s="93" t="s">
        <v>141</v>
      </c>
      <c r="F82" s="93" t="s">
        <v>142</v>
      </c>
      <c r="G82" s="93" t="s">
        <v>143</v>
      </c>
      <c r="H82" s="93" t="s">
        <v>144</v>
      </c>
      <c r="I82" s="93" t="s">
        <v>145</v>
      </c>
      <c r="J82" s="93" t="s">
        <v>146</v>
      </c>
      <c r="K82" s="93" t="s">
        <v>147</v>
      </c>
      <c r="L82" s="93" t="s">
        <v>28</v>
      </c>
      <c r="M82" s="93" t="s">
        <v>38</v>
      </c>
      <c r="N82" s="93" t="s">
        <v>76</v>
      </c>
      <c r="O82" s="93" t="s">
        <v>59</v>
      </c>
      <c r="P82" s="17"/>
      <c r="Q82" s="17"/>
      <c r="R82" s="17"/>
      <c r="S82" s="17"/>
      <c r="T82" s="17"/>
    </row>
    <row r="83" spans="1:20" x14ac:dyDescent="0.2">
      <c r="P83" s="43"/>
      <c r="Q83" s="43"/>
      <c r="R83" s="43"/>
      <c r="S83" s="43"/>
      <c r="T83" s="43"/>
    </row>
    <row r="84" spans="1:20" x14ac:dyDescent="0.2">
      <c r="P84" s="43"/>
      <c r="Q84" s="43"/>
      <c r="R84" s="43"/>
      <c r="S84" s="43"/>
      <c r="T84" s="43"/>
    </row>
    <row r="85" spans="1:20" x14ac:dyDescent="0.2">
      <c r="D85" s="5">
        <v>9750</v>
      </c>
      <c r="E85" s="99" t="s">
        <v>206</v>
      </c>
      <c r="P85" s="43"/>
      <c r="Q85" s="43"/>
      <c r="R85" s="43"/>
      <c r="S85" s="43"/>
      <c r="T85" s="43"/>
    </row>
    <row r="86" spans="1:20" x14ac:dyDescent="0.2">
      <c r="A86" s="2" t="s">
        <v>200</v>
      </c>
      <c r="B86" s="80">
        <f>B9+B49</f>
        <v>35860.86</v>
      </c>
      <c r="D86" s="80">
        <f>B9</f>
        <v>20351.640000000003</v>
      </c>
      <c r="E86" s="17">
        <f>B49</f>
        <v>15509.22</v>
      </c>
      <c r="F86" s="82"/>
      <c r="G86" s="82"/>
      <c r="H86" s="82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</row>
    <row r="87" spans="1:20" x14ac:dyDescent="0.2">
      <c r="A87" s="2" t="s">
        <v>201</v>
      </c>
      <c r="B87" s="80">
        <f>B36+B73</f>
        <v>47624.06</v>
      </c>
      <c r="D87" s="80">
        <f>B36</f>
        <v>24458.229999999996</v>
      </c>
      <c r="E87" s="17">
        <f>B73</f>
        <v>23165.83</v>
      </c>
      <c r="F87" s="82"/>
      <c r="G87" s="82"/>
      <c r="H87" s="82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</row>
    <row r="88" spans="1:20" ht="15.75" thickBot="1" x14ac:dyDescent="0.25">
      <c r="A88" s="2" t="s">
        <v>197</v>
      </c>
      <c r="B88" s="81">
        <f>B86-B87</f>
        <v>-11763.199999999997</v>
      </c>
      <c r="D88" s="81">
        <f>D86-D87</f>
        <v>-4106.5899999999929</v>
      </c>
      <c r="E88" s="81">
        <f>E86-E87</f>
        <v>-7656.6100000000024</v>
      </c>
      <c r="F88" s="82">
        <f>D88+E88</f>
        <v>-11763.199999999995</v>
      </c>
      <c r="G88" s="82"/>
      <c r="H88" s="82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</row>
    <row r="89" spans="1:20" ht="15.75" thickTop="1" x14ac:dyDescent="0.2"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</row>
    <row r="90" spans="1:20" ht="17.25" x14ac:dyDescent="0.35">
      <c r="B90" s="5">
        <v>9750</v>
      </c>
      <c r="C90" s="5"/>
      <c r="D90" s="5">
        <v>637</v>
      </c>
      <c r="E90" s="24" t="s">
        <v>196</v>
      </c>
      <c r="F90" s="24" t="s">
        <v>191</v>
      </c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</row>
    <row r="91" spans="1:20" x14ac:dyDescent="0.2">
      <c r="A91" s="4" t="s">
        <v>190</v>
      </c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</row>
    <row r="92" spans="1:20" x14ac:dyDescent="0.2">
      <c r="A92" s="79">
        <v>43585</v>
      </c>
      <c r="B92" s="94">
        <f>O104</f>
        <v>24086.320000000003</v>
      </c>
      <c r="D92" s="80">
        <v>2831.94</v>
      </c>
      <c r="E92" s="80">
        <v>0</v>
      </c>
      <c r="F92" s="80">
        <f>SUM(B92:E92)</f>
        <v>26918.260000000002</v>
      </c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</row>
    <row r="93" spans="1:20" x14ac:dyDescent="0.2">
      <c r="A93" s="79">
        <v>43221</v>
      </c>
      <c r="B93" s="80">
        <v>32542.91</v>
      </c>
      <c r="D93" s="80">
        <v>1989.55</v>
      </c>
      <c r="E93" s="80">
        <v>0</v>
      </c>
      <c r="F93" s="80">
        <f>SUM(B93:E93)</f>
        <v>34532.46</v>
      </c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</row>
    <row r="94" spans="1:20" ht="15.75" thickBot="1" x14ac:dyDescent="0.25">
      <c r="A94" s="2" t="s">
        <v>189</v>
      </c>
      <c r="B94" s="81">
        <f>B92-B93</f>
        <v>-8456.5899999999965</v>
      </c>
      <c r="D94" s="81">
        <f>D92-D93</f>
        <v>842.3900000000001</v>
      </c>
      <c r="E94" s="81">
        <f>E92-E93</f>
        <v>0</v>
      </c>
      <c r="F94" s="81">
        <f>F92-F93</f>
        <v>-7614.1999999999971</v>
      </c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</row>
    <row r="95" spans="1:20" ht="15.75" thickTop="1" x14ac:dyDescent="0.2"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</row>
    <row r="96" spans="1:20" x14ac:dyDescent="0.2">
      <c r="B96" s="80"/>
      <c r="E96" s="80" t="s">
        <v>198</v>
      </c>
      <c r="F96" s="82">
        <f>'2019 Income-Expense '!B46</f>
        <v>-7820.2999999999884</v>
      </c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</row>
    <row r="97" spans="1:20" ht="15.75" x14ac:dyDescent="0.25">
      <c r="E97" s="2" t="s">
        <v>192</v>
      </c>
      <c r="F97" s="109">
        <f>F94-F96</f>
        <v>206.09999999999127</v>
      </c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</row>
    <row r="98" spans="1:20" x14ac:dyDescent="0.2"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</row>
    <row r="99" spans="1:20" x14ac:dyDescent="0.2">
      <c r="E99" s="17"/>
      <c r="F99" s="82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</row>
    <row r="100" spans="1:20" x14ac:dyDescent="0.2">
      <c r="E100" s="17"/>
      <c r="F100" s="82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</row>
    <row r="101" spans="1:20" x14ac:dyDescent="0.2"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</row>
    <row r="102" spans="1:20" ht="15.75" x14ac:dyDescent="0.25">
      <c r="A102" s="14" t="s">
        <v>207</v>
      </c>
      <c r="B102" s="100"/>
      <c r="C102" s="100"/>
      <c r="D102" s="100"/>
      <c r="E102" s="101"/>
      <c r="F102" s="101"/>
      <c r="G102" s="101"/>
      <c r="H102" s="101"/>
      <c r="I102" s="101"/>
      <c r="J102" s="101"/>
      <c r="K102" s="101"/>
      <c r="L102" s="101"/>
      <c r="M102" s="101"/>
      <c r="N102" s="101"/>
      <c r="O102" s="101"/>
      <c r="P102" s="17"/>
      <c r="Q102" s="17"/>
      <c r="R102" s="17"/>
      <c r="S102" s="17"/>
      <c r="T102" s="17"/>
    </row>
    <row r="103" spans="1:20" ht="15.75" x14ac:dyDescent="0.25">
      <c r="A103" s="14" t="s">
        <v>215</v>
      </c>
      <c r="B103" s="5" t="s">
        <v>149</v>
      </c>
      <c r="D103" s="5" t="s">
        <v>7</v>
      </c>
      <c r="E103" s="5" t="s">
        <v>141</v>
      </c>
      <c r="F103" s="5" t="s">
        <v>142</v>
      </c>
      <c r="G103" s="5" t="s">
        <v>143</v>
      </c>
      <c r="H103" s="5" t="s">
        <v>144</v>
      </c>
      <c r="I103" s="5" t="s">
        <v>145</v>
      </c>
      <c r="J103" s="5" t="s">
        <v>146</v>
      </c>
      <c r="K103" s="5" t="s">
        <v>147</v>
      </c>
      <c r="L103" s="5" t="s">
        <v>28</v>
      </c>
      <c r="M103" s="5" t="s">
        <v>38</v>
      </c>
      <c r="N103" s="5" t="s">
        <v>76</v>
      </c>
      <c r="O103" s="5" t="s">
        <v>59</v>
      </c>
      <c r="P103" s="17"/>
      <c r="Q103" s="17"/>
      <c r="R103" s="17"/>
      <c r="S103" s="17"/>
      <c r="T103" s="17"/>
    </row>
    <row r="104" spans="1:20" x14ac:dyDescent="0.2">
      <c r="A104" s="2" t="s">
        <v>199</v>
      </c>
      <c r="B104" s="85">
        <f>O104</f>
        <v>24086.320000000003</v>
      </c>
      <c r="C104" s="102"/>
      <c r="D104" s="80">
        <f>'May 2018'!C9</f>
        <v>25727.200000000004</v>
      </c>
      <c r="E104" s="103">
        <f>'Jun 2018'!C9</f>
        <v>26937.410000000003</v>
      </c>
      <c r="F104" s="103">
        <f>'Jul 2018'!C9</f>
        <v>26745.460000000003</v>
      </c>
      <c r="G104" s="103">
        <f>'Aug 2018'!C9</f>
        <v>28107.090000000004</v>
      </c>
      <c r="H104" s="103">
        <f>'Sep 2018'!C9</f>
        <v>24735.090000000004</v>
      </c>
      <c r="I104" s="103">
        <f>'Oct 2018'!C9</f>
        <v>25530.100000000002</v>
      </c>
      <c r="J104" s="103">
        <f>'Nov 2018'!C9</f>
        <v>23670.910000000003</v>
      </c>
      <c r="K104" s="103">
        <f>'Dec 2018'!C9</f>
        <v>24827.360000000004</v>
      </c>
      <c r="L104" s="103">
        <f>'Jan 2019'!C9</f>
        <v>27072.230000000003</v>
      </c>
      <c r="M104" s="103">
        <f>'Feb 2019'!C9</f>
        <v>26761.620000000003</v>
      </c>
      <c r="N104" s="103">
        <f>'March 2019'!C9</f>
        <v>25054.420000000002</v>
      </c>
      <c r="O104" s="103">
        <f>'Apr 2019'!C9</f>
        <v>24086.320000000003</v>
      </c>
      <c r="P104" s="17"/>
      <c r="Q104" s="17"/>
      <c r="R104" s="17"/>
      <c r="S104" s="17"/>
      <c r="T104" s="17"/>
    </row>
    <row r="105" spans="1:20" x14ac:dyDescent="0.2">
      <c r="A105" s="2" t="s">
        <v>208</v>
      </c>
      <c r="B105" s="85">
        <f>D105</f>
        <v>32542.910000000003</v>
      </c>
      <c r="C105" s="102"/>
      <c r="D105" s="80">
        <f>'May 2018'!C3</f>
        <v>32542.910000000003</v>
      </c>
      <c r="E105" s="103">
        <f>'Jun 2018'!C3</f>
        <v>25727.200000000004</v>
      </c>
      <c r="F105" s="103">
        <f>'Jul 2018'!C3</f>
        <v>26937.410000000003</v>
      </c>
      <c r="G105" s="103">
        <f>'Aug 2018'!C3</f>
        <v>26745.460000000003</v>
      </c>
      <c r="H105" s="103">
        <f>'Sep 2018'!C3</f>
        <v>28107.090000000004</v>
      </c>
      <c r="I105" s="103">
        <f>'Oct 2018'!C3</f>
        <v>24735.090000000004</v>
      </c>
      <c r="J105" s="103">
        <f>'Nov 2018'!C3</f>
        <v>25530.100000000002</v>
      </c>
      <c r="K105" s="103">
        <f>'Dec 2018'!C3</f>
        <v>23670.910000000003</v>
      </c>
      <c r="L105" s="103">
        <f>'Jan 2019'!C3</f>
        <v>24827.360000000004</v>
      </c>
      <c r="M105" s="103">
        <f>'Feb 2019'!C3</f>
        <v>27072.230000000003</v>
      </c>
      <c r="N105" s="103">
        <f>'March 2019'!C3</f>
        <v>26761.620000000003</v>
      </c>
      <c r="O105" s="103">
        <f>'Apr 2019'!C3</f>
        <v>25054.420000000002</v>
      </c>
      <c r="P105" s="17"/>
      <c r="Q105" s="17"/>
      <c r="R105" s="17"/>
      <c r="S105" s="17"/>
      <c r="T105" s="17"/>
    </row>
    <row r="106" spans="1:20" ht="16.5" thickBot="1" x14ac:dyDescent="0.3">
      <c r="A106" s="2" t="s">
        <v>204</v>
      </c>
      <c r="B106" s="111">
        <f>B104-B105</f>
        <v>-8456.59</v>
      </c>
      <c r="C106" s="102"/>
      <c r="D106" s="81">
        <f>D104-D105</f>
        <v>-6815.7099999999991</v>
      </c>
      <c r="E106" s="81">
        <f t="shared" ref="E106:O106" si="11">E104-E105</f>
        <v>1210.2099999999991</v>
      </c>
      <c r="F106" s="81">
        <f t="shared" si="11"/>
        <v>-191.95000000000073</v>
      </c>
      <c r="G106" s="81">
        <f t="shared" si="11"/>
        <v>1361.630000000001</v>
      </c>
      <c r="H106" s="81">
        <f t="shared" si="11"/>
        <v>-3372</v>
      </c>
      <c r="I106" s="81">
        <f t="shared" si="11"/>
        <v>795.0099999999984</v>
      </c>
      <c r="J106" s="81">
        <f t="shared" si="11"/>
        <v>-1859.1899999999987</v>
      </c>
      <c r="K106" s="81">
        <f t="shared" si="11"/>
        <v>1156.4500000000007</v>
      </c>
      <c r="L106" s="81">
        <f>L104-L105</f>
        <v>2244.869999999999</v>
      </c>
      <c r="M106" s="81">
        <f t="shared" si="11"/>
        <v>-310.61000000000058</v>
      </c>
      <c r="N106" s="81">
        <f t="shared" si="11"/>
        <v>-1707.2000000000007</v>
      </c>
      <c r="O106" s="81">
        <f t="shared" si="11"/>
        <v>-968.09999999999854</v>
      </c>
      <c r="P106" s="17"/>
      <c r="Q106" s="17"/>
      <c r="R106" s="17"/>
      <c r="S106" s="17"/>
      <c r="T106" s="17"/>
    </row>
    <row r="107" spans="1:20" ht="15.75" thickTop="1" x14ac:dyDescent="0.2">
      <c r="A107" s="2" t="s">
        <v>209</v>
      </c>
      <c r="B107" s="85">
        <f>SUM(D106:O106)</f>
        <v>-8456.59</v>
      </c>
      <c r="C107" s="80"/>
      <c r="D107" s="80"/>
      <c r="E107" s="82"/>
      <c r="F107" s="82"/>
      <c r="G107" s="82"/>
      <c r="H107" s="82"/>
      <c r="I107" s="82"/>
      <c r="J107" s="82"/>
      <c r="K107" s="82"/>
      <c r="L107" s="82"/>
      <c r="M107" s="82"/>
      <c r="N107" s="82"/>
      <c r="O107" s="82"/>
      <c r="P107" s="17"/>
      <c r="Q107" s="17"/>
      <c r="R107" s="17"/>
      <c r="S107" s="17"/>
      <c r="T107" s="17"/>
    </row>
    <row r="108" spans="1:20" x14ac:dyDescent="0.2">
      <c r="A108" s="2" t="s">
        <v>210</v>
      </c>
      <c r="B108" s="80">
        <f>B106-B107</f>
        <v>0</v>
      </c>
      <c r="C108" s="80"/>
      <c r="D108" s="80"/>
      <c r="E108" s="80"/>
      <c r="F108" s="80"/>
      <c r="G108" s="80"/>
      <c r="H108" s="80"/>
      <c r="I108" s="80"/>
      <c r="J108" s="80"/>
      <c r="K108" s="80"/>
      <c r="L108" s="80"/>
      <c r="M108" s="80"/>
      <c r="N108" s="80"/>
      <c r="O108" s="80"/>
      <c r="P108" s="17"/>
      <c r="Q108" s="17"/>
      <c r="R108" s="17"/>
      <c r="S108" s="17"/>
      <c r="T108" s="17"/>
    </row>
    <row r="109" spans="1:20" x14ac:dyDescent="0.2">
      <c r="B109" s="80"/>
      <c r="C109" s="80"/>
      <c r="D109" s="9"/>
      <c r="E109" s="80"/>
      <c r="F109" s="80"/>
      <c r="G109" s="80"/>
      <c r="H109" s="80"/>
      <c r="I109" s="80"/>
      <c r="J109" s="80"/>
      <c r="K109" s="80"/>
      <c r="L109" s="80"/>
      <c r="M109" s="80"/>
      <c r="N109" s="80"/>
      <c r="O109" s="80"/>
      <c r="P109" s="17"/>
      <c r="Q109" s="17"/>
      <c r="R109" s="17"/>
      <c r="S109" s="17"/>
      <c r="T109" s="17"/>
    </row>
    <row r="110" spans="1:20" x14ac:dyDescent="0.2">
      <c r="A110" s="2" t="s">
        <v>213</v>
      </c>
      <c r="B110" s="85">
        <f>SUM(D110:O110)</f>
        <v>20351.640000000003</v>
      </c>
      <c r="C110" s="80"/>
      <c r="D110" s="80">
        <f>D9</f>
        <v>0</v>
      </c>
      <c r="E110" s="80">
        <f>E9</f>
        <v>3071.95</v>
      </c>
      <c r="F110" s="80">
        <f>F9</f>
        <v>0</v>
      </c>
      <c r="G110" s="80">
        <f>G9</f>
        <v>3207.07</v>
      </c>
      <c r="H110" s="80">
        <f>H9</f>
        <v>0</v>
      </c>
      <c r="I110" s="80">
        <f>I9</f>
        <v>1676.01</v>
      </c>
      <c r="J110" s="80">
        <f>J9</f>
        <v>3395.21</v>
      </c>
      <c r="K110" s="80">
        <f>K9</f>
        <v>0</v>
      </c>
      <c r="L110" s="80">
        <f>L9</f>
        <v>3383.95</v>
      </c>
      <c r="M110" s="80">
        <f>M9</f>
        <v>1765.95</v>
      </c>
      <c r="N110" s="80">
        <f>N9</f>
        <v>1781.8</v>
      </c>
      <c r="O110" s="80">
        <f>O9</f>
        <v>2069.6999999999998</v>
      </c>
      <c r="P110" s="82"/>
      <c r="Q110" s="82"/>
      <c r="R110" s="82"/>
      <c r="S110" s="82"/>
      <c r="T110" s="17"/>
    </row>
    <row r="111" spans="1:20" x14ac:dyDescent="0.2">
      <c r="A111" s="2" t="s">
        <v>214</v>
      </c>
      <c r="B111" s="85">
        <f>SUM(D111:O111)</f>
        <v>24458.23</v>
      </c>
      <c r="C111" s="80"/>
      <c r="D111" s="80">
        <f>D36</f>
        <v>2615.71</v>
      </c>
      <c r="E111" s="80">
        <f>E36</f>
        <v>1861.74</v>
      </c>
      <c r="F111" s="80">
        <f>F36</f>
        <v>191.95</v>
      </c>
      <c r="G111" s="80">
        <f>G36</f>
        <v>1845.44</v>
      </c>
      <c r="H111" s="80">
        <f>H36</f>
        <v>3372</v>
      </c>
      <c r="I111" s="80">
        <f>I36</f>
        <v>881</v>
      </c>
      <c r="J111" s="80">
        <f>J36</f>
        <v>2349.4499999999998</v>
      </c>
      <c r="K111" s="80">
        <f>K36</f>
        <v>1748.4999999999998</v>
      </c>
      <c r="L111" s="80">
        <f>L36</f>
        <v>1139.0800000000002</v>
      </c>
      <c r="M111" s="80">
        <f>M36</f>
        <v>2076.56</v>
      </c>
      <c r="N111" s="80">
        <f>N36</f>
        <v>3489</v>
      </c>
      <c r="O111" s="80">
        <f>O36</f>
        <v>2887.7999999999997</v>
      </c>
      <c r="P111" s="82"/>
      <c r="Q111" s="82"/>
      <c r="R111" s="82"/>
      <c r="S111" s="82"/>
      <c r="T111" s="17"/>
    </row>
    <row r="112" spans="1:20" ht="15.75" thickBot="1" x14ac:dyDescent="0.25">
      <c r="A112" s="2" t="s">
        <v>210</v>
      </c>
      <c r="B112" s="86">
        <f>B110-B111</f>
        <v>-4106.5899999999965</v>
      </c>
      <c r="C112" s="80"/>
      <c r="D112" s="81">
        <f>D110-D111</f>
        <v>-2615.71</v>
      </c>
      <c r="E112" s="81">
        <f t="shared" ref="E112:O112" si="12">E110-E111</f>
        <v>1210.2099999999998</v>
      </c>
      <c r="F112" s="81">
        <f t="shared" si="12"/>
        <v>-191.95</v>
      </c>
      <c r="G112" s="81">
        <f t="shared" si="12"/>
        <v>1361.63</v>
      </c>
      <c r="H112" s="81">
        <f t="shared" si="12"/>
        <v>-3372</v>
      </c>
      <c r="I112" s="81">
        <f t="shared" si="12"/>
        <v>795.01</v>
      </c>
      <c r="J112" s="81">
        <f t="shared" si="12"/>
        <v>1045.7600000000002</v>
      </c>
      <c r="K112" s="81">
        <f t="shared" si="12"/>
        <v>-1748.4999999999998</v>
      </c>
      <c r="L112" s="81">
        <f t="shared" si="12"/>
        <v>2244.87</v>
      </c>
      <c r="M112" s="81">
        <f t="shared" si="12"/>
        <v>-310.6099999999999</v>
      </c>
      <c r="N112" s="81">
        <f t="shared" si="12"/>
        <v>-1707.2</v>
      </c>
      <c r="O112" s="81">
        <f t="shared" si="12"/>
        <v>-818.09999999999991</v>
      </c>
      <c r="P112" s="82"/>
      <c r="Q112" s="82"/>
      <c r="R112" s="82"/>
      <c r="S112" s="82"/>
      <c r="T112" s="17"/>
    </row>
    <row r="113" spans="1:20" ht="15.75" thickTop="1" x14ac:dyDescent="0.2">
      <c r="A113" s="2" t="s">
        <v>211</v>
      </c>
      <c r="B113" s="80">
        <f>B10</f>
        <v>2904.95</v>
      </c>
      <c r="C113" s="80"/>
      <c r="D113" s="80"/>
      <c r="E113" s="82"/>
      <c r="F113" s="82"/>
      <c r="G113" s="82"/>
      <c r="H113" s="82"/>
      <c r="I113" s="82"/>
      <c r="J113" s="82"/>
      <c r="K113" s="82"/>
      <c r="L113" s="82"/>
      <c r="M113" s="82"/>
      <c r="N113" s="82"/>
      <c r="O113" s="82"/>
      <c r="P113" s="82"/>
      <c r="Q113" s="82"/>
      <c r="R113" s="82"/>
      <c r="S113" s="82"/>
      <c r="T113" s="17"/>
    </row>
    <row r="114" spans="1:20" x14ac:dyDescent="0.2">
      <c r="A114" s="2" t="s">
        <v>212</v>
      </c>
      <c r="B114" s="80">
        <f>B37</f>
        <v>7254.95</v>
      </c>
      <c r="C114" s="80"/>
      <c r="D114" s="80">
        <f t="shared" ref="D114:O114" si="13">D106-D112</f>
        <v>-4199.9999999999991</v>
      </c>
      <c r="E114" s="80">
        <f t="shared" si="13"/>
        <v>0</v>
      </c>
      <c r="F114" s="80">
        <f t="shared" si="13"/>
        <v>-7.3896444519050419E-13</v>
      </c>
      <c r="G114" s="80">
        <f t="shared" si="13"/>
        <v>0</v>
      </c>
      <c r="H114" s="80">
        <f t="shared" si="13"/>
        <v>0</v>
      </c>
      <c r="I114" s="80">
        <f t="shared" si="13"/>
        <v>-1.5916157281026244E-12</v>
      </c>
      <c r="J114" s="80">
        <f t="shared" si="13"/>
        <v>-2904.9499999999989</v>
      </c>
      <c r="K114" s="80">
        <f t="shared" si="13"/>
        <v>2904.9500000000007</v>
      </c>
      <c r="L114" s="80">
        <f t="shared" si="13"/>
        <v>0</v>
      </c>
      <c r="M114" s="80">
        <f t="shared" si="13"/>
        <v>-6.8212102632969618E-13</v>
      </c>
      <c r="N114" s="80">
        <f t="shared" si="13"/>
        <v>0</v>
      </c>
      <c r="O114" s="80">
        <f t="shared" si="13"/>
        <v>-149.99999999999864</v>
      </c>
      <c r="P114" s="82"/>
      <c r="Q114" s="82"/>
      <c r="R114" s="82"/>
      <c r="S114" s="82"/>
      <c r="T114" s="17"/>
    </row>
    <row r="115" spans="1:20" x14ac:dyDescent="0.2">
      <c r="A115" s="2" t="s">
        <v>221</v>
      </c>
      <c r="B115" s="113">
        <f>B113-B114</f>
        <v>-4350</v>
      </c>
      <c r="C115" s="80"/>
      <c r="D115" s="80"/>
      <c r="E115" s="82"/>
      <c r="F115" s="82"/>
      <c r="G115" s="82"/>
      <c r="H115" s="82"/>
      <c r="I115" s="82"/>
      <c r="J115" s="82"/>
      <c r="K115" s="82"/>
      <c r="L115" s="82"/>
      <c r="M115" s="82"/>
      <c r="N115" s="82"/>
      <c r="O115" s="82"/>
      <c r="P115" s="82"/>
      <c r="Q115" s="82"/>
      <c r="R115" s="82"/>
      <c r="S115" s="82"/>
      <c r="T115" s="17"/>
    </row>
    <row r="116" spans="1:20" x14ac:dyDescent="0.2">
      <c r="B116" s="80">
        <f>B112+B115</f>
        <v>-8456.5899999999965</v>
      </c>
      <c r="C116" s="80"/>
      <c r="D116" s="80"/>
      <c r="E116" s="82"/>
      <c r="F116" s="82"/>
      <c r="G116" s="82"/>
      <c r="H116" s="82"/>
      <c r="I116" s="82"/>
      <c r="J116" s="82"/>
      <c r="K116" s="82"/>
      <c r="L116" s="82"/>
      <c r="M116" s="82"/>
      <c r="N116" s="82"/>
      <c r="O116" s="82"/>
      <c r="P116" s="82"/>
      <c r="Q116" s="82"/>
      <c r="R116" s="82"/>
      <c r="S116" s="82"/>
      <c r="T116" s="17"/>
    </row>
    <row r="117" spans="1:20" x14ac:dyDescent="0.2">
      <c r="B117" s="80">
        <f>B116-B107</f>
        <v>0</v>
      </c>
      <c r="C117" s="80"/>
      <c r="D117" s="80"/>
      <c r="E117" s="82"/>
      <c r="F117" s="82"/>
      <c r="G117" s="82"/>
      <c r="H117" s="82"/>
      <c r="I117" s="82"/>
      <c r="J117" s="82"/>
      <c r="K117" s="82"/>
      <c r="L117" s="82"/>
      <c r="M117" s="82"/>
      <c r="N117" s="82"/>
      <c r="O117" s="82"/>
      <c r="P117" s="82"/>
      <c r="Q117" s="82"/>
      <c r="R117" s="82"/>
      <c r="S117" s="82"/>
      <c r="T117" s="17"/>
    </row>
    <row r="118" spans="1:20" x14ac:dyDescent="0.2">
      <c r="B118" s="80"/>
      <c r="C118" s="80"/>
      <c r="D118" s="80"/>
      <c r="E118" s="82"/>
      <c r="F118" s="82"/>
      <c r="G118" s="82"/>
      <c r="H118" s="82"/>
      <c r="I118" s="82"/>
      <c r="J118" s="82"/>
      <c r="K118" s="82"/>
      <c r="L118" s="82"/>
      <c r="M118" s="82"/>
      <c r="N118" s="82"/>
      <c r="O118" s="82"/>
      <c r="P118" s="82"/>
      <c r="Q118" s="82"/>
      <c r="R118" s="82"/>
      <c r="S118" s="82"/>
      <c r="T118" s="17"/>
    </row>
    <row r="119" spans="1:20" ht="15.75" x14ac:dyDescent="0.25">
      <c r="A119" s="14" t="s">
        <v>216</v>
      </c>
      <c r="B119" s="80"/>
      <c r="C119" s="80"/>
      <c r="D119" s="80"/>
      <c r="E119" s="80"/>
      <c r="F119" s="80"/>
      <c r="G119" s="80"/>
      <c r="H119" s="80"/>
      <c r="I119" s="80"/>
      <c r="J119" s="80"/>
      <c r="K119" s="80"/>
      <c r="L119" s="80"/>
      <c r="M119" s="80"/>
      <c r="N119" s="80"/>
      <c r="O119" s="80"/>
      <c r="P119" s="82"/>
      <c r="Q119" s="82"/>
      <c r="R119" s="82"/>
      <c r="S119" s="82"/>
      <c r="T119" s="17"/>
    </row>
    <row r="120" spans="1:20" x14ac:dyDescent="0.2">
      <c r="A120" s="2" t="s">
        <v>199</v>
      </c>
      <c r="B120" s="85">
        <f>O120</f>
        <v>2831.9399999999978</v>
      </c>
      <c r="C120" s="80"/>
      <c r="D120" s="80">
        <f>'May 2018'!H9</f>
        <v>5911.5499999999993</v>
      </c>
      <c r="E120" s="82">
        <f>'Jun 2018'!H9</f>
        <v>5911.5499999999993</v>
      </c>
      <c r="F120" s="82">
        <f>'Jul 2018'!H9</f>
        <v>5911.5499999999993</v>
      </c>
      <c r="G120" s="82">
        <f>'Aug 2018'!H9</f>
        <v>5911.5499999999993</v>
      </c>
      <c r="H120" s="82">
        <f>'Sep 2018'!H9</f>
        <v>5911.5499999999993</v>
      </c>
      <c r="I120" s="82">
        <f>'Oct 2018'!H9</f>
        <v>3006.5999999999995</v>
      </c>
      <c r="J120" s="82">
        <f>'Nov 2018'!H9</f>
        <v>10319.68</v>
      </c>
      <c r="K120" s="82">
        <f>'Dec 2018'!H9</f>
        <v>9248.3499999999985</v>
      </c>
      <c r="L120" s="82">
        <f>'Jan 2019'!H9</f>
        <v>10874.499999999998</v>
      </c>
      <c r="M120" s="82">
        <f>'Feb 2019'!H9</f>
        <v>4601.8799999999974</v>
      </c>
      <c r="N120" s="82">
        <f>'March 2019'!H9</f>
        <v>5559.0899999999974</v>
      </c>
      <c r="O120" s="82">
        <f>'Apr 2019'!H9</f>
        <v>2831.9399999999978</v>
      </c>
      <c r="P120" s="82"/>
      <c r="Q120" s="82"/>
      <c r="R120" s="82"/>
      <c r="S120" s="82"/>
      <c r="T120" s="17"/>
    </row>
    <row r="121" spans="1:20" x14ac:dyDescent="0.2">
      <c r="A121" s="2" t="s">
        <v>208</v>
      </c>
      <c r="B121" s="85">
        <f>D121</f>
        <v>1989.5499999999993</v>
      </c>
      <c r="C121" s="80"/>
      <c r="D121" s="80">
        <f>'May 2018'!H3</f>
        <v>1989.5499999999993</v>
      </c>
      <c r="E121" s="82">
        <f>'Jun 2018'!H3</f>
        <v>5911.5499999999993</v>
      </c>
      <c r="F121" s="82">
        <f>'Jul 2018'!H3</f>
        <v>5911.5499999999993</v>
      </c>
      <c r="G121" s="82">
        <f>'Aug 2018'!H3</f>
        <v>5911.5499999999993</v>
      </c>
      <c r="H121" s="82">
        <f>'Sep 2018'!H3</f>
        <v>5911.5499999999993</v>
      </c>
      <c r="I121" s="82">
        <f>'Oct 2018'!H3</f>
        <v>5911.5499999999993</v>
      </c>
      <c r="J121" s="82">
        <f>'Nov 2018'!H3</f>
        <v>3006.5999999999995</v>
      </c>
      <c r="K121" s="82">
        <f>'Dec 2018'!H3</f>
        <v>10319.68</v>
      </c>
      <c r="L121" s="82">
        <f>'Jan 2019'!H3</f>
        <v>9248.3499999999985</v>
      </c>
      <c r="M121" s="82">
        <f>'Feb 2019'!H3</f>
        <v>10874.499999999998</v>
      </c>
      <c r="N121" s="82">
        <f>'March 2019'!H3</f>
        <v>4601.8799999999974</v>
      </c>
      <c r="O121" s="82">
        <f>'Apr 2019'!H3</f>
        <v>5559.0899999999974</v>
      </c>
      <c r="P121" s="82"/>
      <c r="Q121" s="82"/>
      <c r="R121" s="82"/>
      <c r="S121" s="82"/>
      <c r="T121" s="17"/>
    </row>
    <row r="122" spans="1:20" ht="15.75" thickBot="1" x14ac:dyDescent="0.25">
      <c r="A122" s="2" t="s">
        <v>204</v>
      </c>
      <c r="B122" s="81">
        <f>B120-B121</f>
        <v>842.38999999999851</v>
      </c>
      <c r="C122" s="80"/>
      <c r="D122" s="81">
        <f>D120-D121</f>
        <v>3922</v>
      </c>
      <c r="E122" s="81">
        <f t="shared" ref="E122:O122" si="14">E120-E121</f>
        <v>0</v>
      </c>
      <c r="F122" s="81">
        <f t="shared" si="14"/>
        <v>0</v>
      </c>
      <c r="G122" s="81">
        <f t="shared" si="14"/>
        <v>0</v>
      </c>
      <c r="H122" s="81">
        <f t="shared" si="14"/>
        <v>0</v>
      </c>
      <c r="I122" s="81">
        <f t="shared" si="14"/>
        <v>-2904.95</v>
      </c>
      <c r="J122" s="81">
        <f t="shared" si="14"/>
        <v>7313.0800000000008</v>
      </c>
      <c r="K122" s="81">
        <f t="shared" si="14"/>
        <v>-1071.3300000000017</v>
      </c>
      <c r="L122" s="81">
        <f t="shared" si="14"/>
        <v>1626.1499999999996</v>
      </c>
      <c r="M122" s="81">
        <f t="shared" si="14"/>
        <v>-6272.6200000000008</v>
      </c>
      <c r="N122" s="81">
        <f t="shared" si="14"/>
        <v>957.21</v>
      </c>
      <c r="O122" s="81">
        <f t="shared" si="14"/>
        <v>-2727.1499999999996</v>
      </c>
      <c r="P122" s="82"/>
      <c r="Q122" s="82"/>
      <c r="R122" s="82"/>
      <c r="S122" s="82"/>
      <c r="T122" s="17"/>
    </row>
    <row r="123" spans="1:20" ht="16.5" thickTop="1" x14ac:dyDescent="0.25">
      <c r="A123" s="2" t="s">
        <v>209</v>
      </c>
      <c r="B123" s="104">
        <f>SUM(D122:O122)</f>
        <v>842.38999999999851</v>
      </c>
      <c r="C123" s="80"/>
      <c r="D123" s="80"/>
      <c r="E123" s="82"/>
      <c r="F123" s="82"/>
      <c r="G123" s="82"/>
      <c r="H123" s="82"/>
      <c r="I123" s="82"/>
      <c r="J123" s="82"/>
      <c r="K123" s="82"/>
      <c r="L123" s="82"/>
      <c r="M123" s="82"/>
      <c r="N123" s="82"/>
      <c r="O123" s="82"/>
      <c r="P123" s="82"/>
      <c r="Q123" s="82"/>
      <c r="R123" s="82"/>
      <c r="S123" s="82"/>
      <c r="T123" s="17"/>
    </row>
    <row r="124" spans="1:20" x14ac:dyDescent="0.2">
      <c r="A124" s="2" t="s">
        <v>210</v>
      </c>
      <c r="B124" s="80">
        <f>B122-B123</f>
        <v>0</v>
      </c>
      <c r="C124" s="80"/>
      <c r="D124" s="80"/>
      <c r="E124" s="82"/>
      <c r="F124" s="82"/>
      <c r="G124" s="82"/>
      <c r="H124" s="82"/>
      <c r="I124" s="82"/>
      <c r="J124" s="82"/>
      <c r="K124" s="82"/>
      <c r="L124" s="82"/>
      <c r="M124" s="82"/>
      <c r="N124" s="82"/>
      <c r="O124" s="82"/>
      <c r="P124" s="82"/>
      <c r="Q124" s="82"/>
      <c r="R124" s="82"/>
      <c r="S124" s="82"/>
      <c r="T124" s="17"/>
    </row>
    <row r="125" spans="1:20" x14ac:dyDescent="0.2">
      <c r="B125" s="80"/>
      <c r="C125" s="80"/>
      <c r="D125" s="80"/>
      <c r="E125" s="82"/>
      <c r="F125" s="82"/>
      <c r="G125" s="82"/>
      <c r="H125" s="82"/>
      <c r="I125" s="82"/>
      <c r="J125" s="82"/>
      <c r="K125" s="82"/>
      <c r="L125" s="82"/>
      <c r="M125" s="82"/>
      <c r="N125" s="82"/>
      <c r="O125" s="82"/>
      <c r="P125" s="82"/>
      <c r="Q125" s="82"/>
      <c r="R125" s="82"/>
      <c r="S125" s="82"/>
      <c r="T125" s="17"/>
    </row>
    <row r="126" spans="1:20" x14ac:dyDescent="0.2">
      <c r="A126" s="2" t="s">
        <v>217</v>
      </c>
      <c r="B126" s="85">
        <f>SUM(D126:O126)</f>
        <v>15509.219999999998</v>
      </c>
      <c r="C126" s="80"/>
      <c r="D126" s="80">
        <f>D49</f>
        <v>0</v>
      </c>
      <c r="E126" s="80">
        <f>E49</f>
        <v>0</v>
      </c>
      <c r="F126" s="80">
        <f>F49</f>
        <v>0</v>
      </c>
      <c r="G126" s="80">
        <f>G49</f>
        <v>0</v>
      </c>
      <c r="H126" s="80">
        <f>H49</f>
        <v>0</v>
      </c>
      <c r="I126" s="80">
        <f>I49</f>
        <v>0</v>
      </c>
      <c r="J126" s="80">
        <f>J49</f>
        <v>4408.13</v>
      </c>
      <c r="K126" s="80">
        <f>K49</f>
        <v>1733.62</v>
      </c>
      <c r="L126" s="80">
        <f>L49</f>
        <v>1626.15</v>
      </c>
      <c r="M126" s="80">
        <f>M49</f>
        <v>5898.95</v>
      </c>
      <c r="N126" s="80">
        <f>N49</f>
        <v>1745.57</v>
      </c>
      <c r="O126" s="80">
        <f>O49</f>
        <v>96.8</v>
      </c>
      <c r="P126" s="82"/>
      <c r="Q126" s="82"/>
      <c r="R126" s="82"/>
      <c r="S126" s="82"/>
      <c r="T126" s="17"/>
    </row>
    <row r="127" spans="1:20" x14ac:dyDescent="0.2">
      <c r="A127" s="2" t="s">
        <v>218</v>
      </c>
      <c r="B127" s="85">
        <f>SUM(D127:O127)</f>
        <v>23165.83</v>
      </c>
      <c r="C127" s="80"/>
      <c r="D127" s="80">
        <f t="shared" ref="D127:O127" si="15">D73</f>
        <v>278</v>
      </c>
      <c r="E127" s="80">
        <f t="shared" si="15"/>
        <v>0</v>
      </c>
      <c r="F127" s="80">
        <f t="shared" si="15"/>
        <v>0</v>
      </c>
      <c r="G127" s="80">
        <f t="shared" si="15"/>
        <v>0</v>
      </c>
      <c r="H127" s="80">
        <f t="shared" si="15"/>
        <v>0</v>
      </c>
      <c r="I127" s="80">
        <f t="shared" si="15"/>
        <v>2904.95</v>
      </c>
      <c r="J127" s="80">
        <f t="shared" si="15"/>
        <v>0</v>
      </c>
      <c r="K127" s="80">
        <f t="shared" si="15"/>
        <v>49</v>
      </c>
      <c r="L127" s="80">
        <f t="shared" si="15"/>
        <v>0</v>
      </c>
      <c r="M127" s="80">
        <f t="shared" si="15"/>
        <v>12171.570000000002</v>
      </c>
      <c r="N127" s="80">
        <f t="shared" si="15"/>
        <v>4788.3599999999997</v>
      </c>
      <c r="O127" s="80">
        <f t="shared" si="15"/>
        <v>2973.95</v>
      </c>
      <c r="P127" s="82"/>
      <c r="Q127" s="82"/>
      <c r="R127" s="82"/>
      <c r="S127" s="82"/>
      <c r="T127" s="17"/>
    </row>
    <row r="128" spans="1:20" ht="15.75" thickBot="1" x14ac:dyDescent="0.25">
      <c r="A128" s="2" t="s">
        <v>210</v>
      </c>
      <c r="B128" s="86">
        <f>B126-B127</f>
        <v>-7656.6100000000042</v>
      </c>
      <c r="C128" s="80"/>
      <c r="D128" s="81">
        <f>D126-D127</f>
        <v>-278</v>
      </c>
      <c r="E128" s="81">
        <f t="shared" ref="E128:O128" si="16">E126-E127</f>
        <v>0</v>
      </c>
      <c r="F128" s="81">
        <f t="shared" si="16"/>
        <v>0</v>
      </c>
      <c r="G128" s="81">
        <f t="shared" si="16"/>
        <v>0</v>
      </c>
      <c r="H128" s="81">
        <f t="shared" si="16"/>
        <v>0</v>
      </c>
      <c r="I128" s="81">
        <f t="shared" si="16"/>
        <v>-2904.95</v>
      </c>
      <c r="J128" s="81">
        <f t="shared" si="16"/>
        <v>4408.13</v>
      </c>
      <c r="K128" s="81">
        <f t="shared" si="16"/>
        <v>1684.62</v>
      </c>
      <c r="L128" s="81">
        <f t="shared" si="16"/>
        <v>1626.15</v>
      </c>
      <c r="M128" s="81">
        <f t="shared" si="16"/>
        <v>-6272.6200000000017</v>
      </c>
      <c r="N128" s="81">
        <f t="shared" si="16"/>
        <v>-3042.79</v>
      </c>
      <c r="O128" s="81">
        <f t="shared" si="16"/>
        <v>-2877.1499999999996</v>
      </c>
      <c r="P128" s="82"/>
      <c r="Q128" s="82"/>
      <c r="R128" s="82"/>
      <c r="S128" s="82"/>
      <c r="T128" s="17"/>
    </row>
    <row r="129" spans="1:20" ht="15.75" thickTop="1" x14ac:dyDescent="0.2">
      <c r="A129" s="2" t="s">
        <v>220</v>
      </c>
      <c r="B129" s="9">
        <f>B50</f>
        <v>7254.95</v>
      </c>
      <c r="C129" s="80"/>
      <c r="D129" s="80"/>
      <c r="E129" s="82"/>
      <c r="F129" s="82"/>
      <c r="G129" s="82"/>
      <c r="H129" s="82"/>
      <c r="I129" s="82"/>
      <c r="J129" s="82"/>
      <c r="K129" s="82"/>
      <c r="L129" s="82"/>
      <c r="M129" s="82"/>
      <c r="N129" s="82"/>
      <c r="O129" s="82"/>
      <c r="P129" s="82"/>
      <c r="Q129" s="82"/>
      <c r="R129" s="82"/>
      <c r="S129" s="82"/>
      <c r="T129" s="17"/>
    </row>
    <row r="130" spans="1:20" ht="15.75" x14ac:dyDescent="0.25">
      <c r="A130" s="2" t="s">
        <v>202</v>
      </c>
      <c r="B130" s="9">
        <f>B74</f>
        <v>2904.95</v>
      </c>
      <c r="C130" s="80"/>
      <c r="D130" s="80"/>
      <c r="E130" s="82"/>
      <c r="F130" s="82"/>
      <c r="G130" s="82"/>
      <c r="H130" s="82"/>
      <c r="I130" s="82"/>
      <c r="J130" s="82"/>
      <c r="K130" s="82"/>
      <c r="L130" s="82"/>
      <c r="M130" s="82"/>
      <c r="N130" s="82"/>
      <c r="O130" s="82"/>
      <c r="P130" s="82"/>
      <c r="Q130" s="82"/>
      <c r="R130" s="82"/>
      <c r="S130" s="82"/>
      <c r="T130" s="17"/>
    </row>
    <row r="131" spans="1:20" ht="15.75" thickBot="1" x14ac:dyDescent="0.25">
      <c r="A131" s="2" t="s">
        <v>219</v>
      </c>
      <c r="B131" s="81">
        <f>B129-B130</f>
        <v>4350</v>
      </c>
      <c r="C131" s="80"/>
      <c r="D131" s="80"/>
      <c r="E131" s="82"/>
      <c r="F131" s="82"/>
      <c r="G131" s="82"/>
      <c r="H131" s="82"/>
      <c r="I131" s="82"/>
      <c r="J131" s="82"/>
      <c r="K131" s="82"/>
      <c r="L131" s="82"/>
      <c r="M131" s="82"/>
      <c r="N131" s="82"/>
      <c r="O131" s="82"/>
      <c r="P131" s="82"/>
      <c r="Q131" s="82"/>
      <c r="R131" s="82"/>
      <c r="S131" s="82"/>
      <c r="T131" s="17"/>
    </row>
    <row r="132" spans="1:20" ht="16.5" thickTop="1" x14ac:dyDescent="0.25">
      <c r="A132" s="2" t="s">
        <v>204</v>
      </c>
      <c r="B132" s="105">
        <f>B128+B131</f>
        <v>-3306.6100000000042</v>
      </c>
      <c r="C132" s="80"/>
      <c r="D132" s="80"/>
      <c r="E132" s="82"/>
      <c r="F132" s="82"/>
      <c r="G132" s="82"/>
      <c r="H132" s="82"/>
      <c r="I132" s="82"/>
      <c r="J132" s="82"/>
      <c r="K132" s="82"/>
      <c r="L132" s="82"/>
      <c r="M132" s="82"/>
      <c r="N132" s="82"/>
      <c r="O132" s="82"/>
      <c r="P132" s="82"/>
      <c r="Q132" s="82"/>
      <c r="R132" s="82"/>
      <c r="S132" s="82"/>
      <c r="T132" s="17"/>
    </row>
    <row r="133" spans="1:20" x14ac:dyDescent="0.2">
      <c r="B133" s="80"/>
      <c r="C133" s="80"/>
      <c r="D133" s="80"/>
      <c r="E133" s="82"/>
      <c r="F133" s="82"/>
      <c r="G133" s="82"/>
      <c r="H133" s="82"/>
      <c r="I133" s="82"/>
      <c r="J133" s="82"/>
      <c r="K133" s="82"/>
      <c r="L133" s="82"/>
      <c r="M133" s="82"/>
      <c r="N133" s="82"/>
      <c r="O133" s="82"/>
      <c r="P133" s="82"/>
      <c r="Q133" s="82"/>
      <c r="R133" s="82"/>
      <c r="S133" s="82"/>
      <c r="T133" s="17"/>
    </row>
    <row r="134" spans="1:20" x14ac:dyDescent="0.2">
      <c r="A134" s="2" t="s">
        <v>222</v>
      </c>
      <c r="B134" s="106">
        <f>B104</f>
        <v>24086.320000000003</v>
      </c>
      <c r="C134" s="106"/>
      <c r="D134" s="106"/>
      <c r="E134" s="107"/>
      <c r="F134" s="107"/>
      <c r="G134" s="107"/>
      <c r="H134" s="107"/>
      <c r="I134" s="107"/>
      <c r="J134" s="107"/>
      <c r="K134" s="107"/>
      <c r="L134" s="107"/>
      <c r="M134" s="107"/>
      <c r="N134" s="107"/>
      <c r="O134" s="107"/>
      <c r="P134" s="107"/>
      <c r="Q134" s="107"/>
      <c r="R134" s="107"/>
      <c r="S134" s="107"/>
      <c r="T134" s="107"/>
    </row>
    <row r="135" spans="1:20" x14ac:dyDescent="0.2">
      <c r="A135" s="2" t="s">
        <v>223</v>
      </c>
      <c r="B135" s="106">
        <f>B120</f>
        <v>2831.9399999999978</v>
      </c>
      <c r="C135" s="106"/>
      <c r="D135" s="106"/>
      <c r="E135" s="107"/>
      <c r="F135" s="107"/>
      <c r="G135" s="107"/>
      <c r="H135" s="107"/>
      <c r="I135" s="107"/>
      <c r="J135" s="107"/>
      <c r="K135" s="107"/>
      <c r="L135" s="107"/>
      <c r="M135" s="107"/>
      <c r="N135" s="107"/>
      <c r="O135" s="107"/>
      <c r="P135" s="107"/>
      <c r="Q135" s="107"/>
      <c r="R135" s="107"/>
      <c r="S135" s="107"/>
      <c r="T135" s="107"/>
    </row>
    <row r="136" spans="1:20" ht="15.75" thickBot="1" x14ac:dyDescent="0.25">
      <c r="A136" s="114" t="s">
        <v>226</v>
      </c>
      <c r="B136" s="110">
        <f>SUM(B134:B135)</f>
        <v>26918.260000000002</v>
      </c>
      <c r="C136" s="106"/>
      <c r="D136" s="106"/>
      <c r="E136" s="107"/>
      <c r="F136" s="107"/>
      <c r="G136" s="107"/>
      <c r="H136" s="107"/>
      <c r="I136" s="107"/>
      <c r="J136" s="107"/>
      <c r="K136" s="107"/>
      <c r="L136" s="107"/>
      <c r="M136" s="107"/>
      <c r="N136" s="107"/>
      <c r="O136" s="107"/>
      <c r="P136" s="107"/>
      <c r="Q136" s="107"/>
      <c r="R136" s="107"/>
      <c r="S136" s="107"/>
      <c r="T136" s="107"/>
    </row>
    <row r="137" spans="1:20" ht="15.75" thickTop="1" x14ac:dyDescent="0.2">
      <c r="B137" s="106"/>
      <c r="C137" s="106"/>
      <c r="D137" s="106"/>
      <c r="E137" s="107"/>
      <c r="F137" s="107"/>
      <c r="G137" s="107"/>
      <c r="H137" s="107"/>
      <c r="I137" s="107"/>
      <c r="J137" s="107"/>
      <c r="K137" s="107"/>
      <c r="L137" s="107"/>
      <c r="M137" s="107"/>
      <c r="N137" s="107"/>
      <c r="O137" s="107"/>
      <c r="P137" s="107"/>
      <c r="Q137" s="107"/>
      <c r="R137" s="107"/>
      <c r="S137" s="107"/>
      <c r="T137" s="107"/>
    </row>
    <row r="138" spans="1:20" x14ac:dyDescent="0.2">
      <c r="A138" s="2" t="s">
        <v>224</v>
      </c>
      <c r="B138" s="106">
        <f>B105</f>
        <v>32542.910000000003</v>
      </c>
      <c r="C138" s="106"/>
      <c r="D138" s="106"/>
      <c r="E138" s="107"/>
      <c r="F138" s="107"/>
      <c r="G138" s="107"/>
      <c r="H138" s="107"/>
      <c r="I138" s="107"/>
      <c r="J138" s="107"/>
      <c r="K138" s="107"/>
      <c r="L138" s="107"/>
      <c r="M138" s="107"/>
      <c r="N138" s="107"/>
      <c r="O138" s="107"/>
      <c r="P138" s="107"/>
      <c r="Q138" s="107"/>
      <c r="R138" s="107"/>
      <c r="S138" s="107"/>
      <c r="T138" s="107"/>
    </row>
    <row r="139" spans="1:20" x14ac:dyDescent="0.2">
      <c r="A139" s="2" t="s">
        <v>225</v>
      </c>
      <c r="B139" s="106">
        <f>B121</f>
        <v>1989.5499999999993</v>
      </c>
      <c r="C139" s="106"/>
      <c r="D139" s="106"/>
      <c r="E139" s="107"/>
      <c r="F139" s="107"/>
      <c r="G139" s="107"/>
      <c r="H139" s="107"/>
      <c r="I139" s="107"/>
      <c r="J139" s="107"/>
      <c r="K139" s="107"/>
      <c r="L139" s="107"/>
      <c r="M139" s="107"/>
      <c r="N139" s="107"/>
      <c r="O139" s="107"/>
      <c r="P139" s="107"/>
      <c r="Q139" s="107"/>
      <c r="R139" s="107"/>
      <c r="S139" s="107"/>
      <c r="T139" s="107"/>
    </row>
    <row r="140" spans="1:20" ht="15.75" thickBot="1" x14ac:dyDescent="0.25">
      <c r="A140" s="115">
        <v>43221</v>
      </c>
      <c r="B140" s="110">
        <f>SUM(B138:B139)</f>
        <v>34532.460000000006</v>
      </c>
      <c r="C140" s="106"/>
      <c r="D140" s="106"/>
      <c r="E140" s="107"/>
      <c r="F140" s="107"/>
      <c r="G140" s="107"/>
      <c r="H140" s="107"/>
      <c r="I140" s="107"/>
      <c r="J140" s="107"/>
      <c r="K140" s="107"/>
      <c r="L140" s="107"/>
      <c r="M140" s="107"/>
      <c r="N140" s="107"/>
      <c r="O140" s="107"/>
      <c r="P140" s="107"/>
      <c r="Q140" s="107"/>
      <c r="R140" s="107"/>
      <c r="S140" s="107"/>
      <c r="T140" s="107"/>
    </row>
    <row r="141" spans="1:20" ht="16.5" thickTop="1" x14ac:dyDescent="0.25">
      <c r="A141" s="2" t="s">
        <v>227</v>
      </c>
      <c r="B141" s="112">
        <f>B136-B140</f>
        <v>-7614.2000000000044</v>
      </c>
      <c r="C141" s="106"/>
      <c r="D141" s="106"/>
      <c r="E141" s="106"/>
      <c r="F141" s="106"/>
      <c r="G141" s="106"/>
      <c r="H141" s="106"/>
      <c r="I141" s="106"/>
      <c r="J141" s="106"/>
      <c r="K141" s="106"/>
      <c r="L141" s="106"/>
      <c r="M141" s="106"/>
      <c r="N141" s="106"/>
      <c r="O141" s="106"/>
      <c r="P141" s="106"/>
      <c r="Q141" s="107"/>
      <c r="R141" s="107"/>
      <c r="S141" s="107"/>
      <c r="T141" s="107"/>
    </row>
    <row r="142" spans="1:20" ht="15.75" x14ac:dyDescent="0.25">
      <c r="B142" s="106"/>
      <c r="C142" s="106"/>
      <c r="D142" s="112"/>
      <c r="E142" s="112"/>
      <c r="F142" s="106"/>
      <c r="G142" s="106"/>
      <c r="H142" s="106"/>
      <c r="I142" s="106"/>
      <c r="J142" s="106"/>
      <c r="K142" s="106"/>
      <c r="L142" s="106"/>
      <c r="M142" s="106"/>
      <c r="N142" s="106"/>
      <c r="O142" s="106"/>
      <c r="P142" s="106"/>
      <c r="Q142" s="106"/>
      <c r="R142" s="106"/>
      <c r="S142" s="106"/>
      <c r="T142" s="106"/>
    </row>
    <row r="143" spans="1:20" x14ac:dyDescent="0.2">
      <c r="B143" s="106"/>
      <c r="C143" s="106"/>
      <c r="D143" s="106"/>
      <c r="E143" s="106"/>
      <c r="F143" s="106"/>
      <c r="G143" s="106"/>
      <c r="H143" s="106"/>
      <c r="I143" s="106"/>
      <c r="J143" s="106"/>
      <c r="K143" s="106"/>
      <c r="L143" s="106"/>
      <c r="M143" s="106"/>
      <c r="N143" s="106"/>
      <c r="O143" s="106"/>
      <c r="P143" s="106"/>
      <c r="Q143" s="106"/>
      <c r="R143" s="106"/>
      <c r="S143" s="106"/>
      <c r="T143" s="106"/>
    </row>
    <row r="144" spans="1:20" x14ac:dyDescent="0.2">
      <c r="B144" s="106">
        <f>'2019 Income-Expense '!B46</f>
        <v>-7820.2999999999884</v>
      </c>
      <c r="C144" s="106"/>
      <c r="D144" s="106"/>
      <c r="E144" s="106"/>
      <c r="F144" s="106"/>
      <c r="G144" s="106"/>
      <c r="H144" s="106"/>
      <c r="I144" s="106"/>
      <c r="J144" s="106"/>
      <c r="K144" s="106"/>
      <c r="L144" s="106"/>
      <c r="M144" s="106"/>
      <c r="N144" s="106"/>
      <c r="O144" s="106"/>
      <c r="P144" s="106"/>
      <c r="Q144" s="106"/>
      <c r="R144" s="106"/>
      <c r="S144" s="106"/>
      <c r="T144" s="106"/>
    </row>
    <row r="145" spans="2:20" x14ac:dyDescent="0.2">
      <c r="B145" s="106">
        <f>B142-B144</f>
        <v>7820.2999999999884</v>
      </c>
      <c r="C145" s="106"/>
      <c r="D145" s="106"/>
      <c r="E145" s="106"/>
      <c r="F145" s="106"/>
      <c r="G145" s="106"/>
      <c r="H145" s="106"/>
      <c r="I145" s="106"/>
      <c r="J145" s="106"/>
      <c r="K145" s="106"/>
      <c r="L145" s="106"/>
      <c r="M145" s="106"/>
      <c r="N145" s="106"/>
      <c r="O145" s="106"/>
      <c r="P145" s="106"/>
      <c r="Q145" s="106"/>
      <c r="R145" s="106"/>
      <c r="S145" s="106"/>
      <c r="T145" s="106"/>
    </row>
    <row r="146" spans="2:20" x14ac:dyDescent="0.2">
      <c r="B146" s="106"/>
      <c r="C146" s="106"/>
      <c r="D146" s="106"/>
      <c r="E146" s="106"/>
      <c r="F146" s="106"/>
      <c r="G146" s="106"/>
      <c r="H146" s="106"/>
      <c r="I146" s="106"/>
      <c r="J146" s="106"/>
      <c r="K146" s="106"/>
      <c r="L146" s="106"/>
      <c r="M146" s="106"/>
      <c r="N146" s="106"/>
      <c r="O146" s="106"/>
      <c r="P146" s="106"/>
      <c r="Q146" s="106"/>
      <c r="R146" s="106"/>
      <c r="S146" s="106"/>
      <c r="T146" s="106"/>
    </row>
    <row r="147" spans="2:20" x14ac:dyDescent="0.2">
      <c r="B147" s="106"/>
      <c r="C147" s="106"/>
      <c r="D147" s="106"/>
      <c r="E147" s="106"/>
      <c r="F147" s="106"/>
      <c r="G147" s="106"/>
      <c r="H147" s="106"/>
      <c r="I147" s="106"/>
      <c r="J147" s="106"/>
      <c r="K147" s="106"/>
      <c r="L147" s="106"/>
      <c r="M147" s="106"/>
      <c r="N147" s="106"/>
      <c r="O147" s="106"/>
      <c r="P147" s="106"/>
      <c r="Q147" s="106"/>
      <c r="R147" s="106"/>
      <c r="S147" s="106"/>
      <c r="T147" s="106"/>
    </row>
    <row r="148" spans="2:20" x14ac:dyDescent="0.2">
      <c r="B148" s="106"/>
      <c r="C148" s="106"/>
      <c r="D148" s="106"/>
      <c r="E148" s="106"/>
      <c r="F148" s="106"/>
      <c r="G148" s="106"/>
      <c r="H148" s="106"/>
      <c r="I148" s="106"/>
      <c r="J148" s="106"/>
      <c r="K148" s="106"/>
      <c r="L148" s="106"/>
      <c r="M148" s="106"/>
      <c r="N148" s="106"/>
      <c r="O148" s="106"/>
      <c r="P148" s="106"/>
      <c r="Q148" s="106"/>
      <c r="R148" s="106"/>
      <c r="S148" s="106"/>
      <c r="T148" s="106"/>
    </row>
    <row r="149" spans="2:20" x14ac:dyDescent="0.2">
      <c r="B149" s="106"/>
      <c r="C149" s="106"/>
      <c r="D149" s="106"/>
      <c r="E149" s="106"/>
      <c r="F149" s="106"/>
      <c r="G149" s="106"/>
      <c r="H149" s="106"/>
      <c r="I149" s="106"/>
      <c r="J149" s="106"/>
      <c r="K149" s="106"/>
      <c r="L149" s="106"/>
      <c r="M149" s="106"/>
      <c r="N149" s="106"/>
      <c r="O149" s="106"/>
      <c r="P149" s="106"/>
      <c r="Q149" s="106"/>
      <c r="R149" s="106"/>
      <c r="S149" s="106"/>
      <c r="T149" s="106"/>
    </row>
    <row r="150" spans="2:20" x14ac:dyDescent="0.2">
      <c r="B150" s="106"/>
      <c r="C150" s="106"/>
      <c r="D150" s="106"/>
      <c r="E150" s="106"/>
      <c r="F150" s="106"/>
      <c r="G150" s="106"/>
      <c r="H150" s="106"/>
      <c r="I150" s="106"/>
      <c r="J150" s="106"/>
      <c r="K150" s="106"/>
      <c r="L150" s="106"/>
      <c r="M150" s="106"/>
      <c r="N150" s="106"/>
      <c r="O150" s="106"/>
      <c r="P150" s="106"/>
      <c r="Q150" s="106"/>
      <c r="R150" s="106"/>
      <c r="S150" s="106"/>
      <c r="T150" s="106"/>
    </row>
    <row r="151" spans="2:20" x14ac:dyDescent="0.2">
      <c r="B151" s="106"/>
      <c r="C151" s="106"/>
      <c r="D151" s="106"/>
      <c r="E151" s="106"/>
      <c r="F151" s="106"/>
      <c r="G151" s="106"/>
      <c r="H151" s="106"/>
      <c r="I151" s="106"/>
      <c r="J151" s="106"/>
      <c r="K151" s="106"/>
      <c r="L151" s="106"/>
      <c r="M151" s="106"/>
      <c r="N151" s="106"/>
      <c r="O151" s="106"/>
      <c r="P151" s="106"/>
      <c r="Q151" s="106"/>
      <c r="R151" s="106"/>
      <c r="S151" s="106"/>
      <c r="T151" s="106"/>
    </row>
    <row r="152" spans="2:20" x14ac:dyDescent="0.2">
      <c r="B152" s="106"/>
      <c r="C152" s="106"/>
      <c r="D152" s="106"/>
      <c r="E152" s="106"/>
      <c r="F152" s="106"/>
      <c r="G152" s="106"/>
      <c r="H152" s="106"/>
      <c r="I152" s="106"/>
      <c r="J152" s="106"/>
      <c r="K152" s="106"/>
      <c r="L152" s="106"/>
      <c r="M152" s="106"/>
      <c r="N152" s="106"/>
      <c r="O152" s="106"/>
      <c r="P152" s="106"/>
      <c r="Q152" s="106"/>
      <c r="R152" s="106"/>
      <c r="S152" s="106"/>
      <c r="T152" s="106"/>
    </row>
    <row r="153" spans="2:20" x14ac:dyDescent="0.2">
      <c r="B153" s="106"/>
      <c r="C153" s="106"/>
      <c r="D153" s="106"/>
      <c r="E153" s="106"/>
      <c r="F153" s="106"/>
      <c r="G153" s="106"/>
      <c r="H153" s="106"/>
      <c r="I153" s="106"/>
      <c r="J153" s="106"/>
      <c r="K153" s="106"/>
      <c r="L153" s="106"/>
      <c r="M153" s="106"/>
      <c r="N153" s="106"/>
      <c r="O153" s="106"/>
      <c r="P153" s="106"/>
      <c r="Q153" s="106"/>
      <c r="R153" s="106"/>
      <c r="S153" s="106"/>
      <c r="T153" s="106"/>
    </row>
    <row r="154" spans="2:20" x14ac:dyDescent="0.2">
      <c r="B154" s="106"/>
      <c r="C154" s="106"/>
      <c r="D154" s="106"/>
      <c r="E154" s="106"/>
      <c r="F154" s="106"/>
      <c r="G154" s="106"/>
      <c r="H154" s="106"/>
      <c r="I154" s="106"/>
      <c r="J154" s="106"/>
      <c r="K154" s="106"/>
      <c r="L154" s="106"/>
      <c r="M154" s="106"/>
      <c r="N154" s="106"/>
      <c r="O154" s="106"/>
      <c r="P154" s="106"/>
      <c r="Q154" s="106"/>
      <c r="R154" s="106"/>
      <c r="S154" s="106"/>
      <c r="T154" s="106"/>
    </row>
    <row r="155" spans="2:20" x14ac:dyDescent="0.2">
      <c r="B155" s="106"/>
      <c r="C155" s="106"/>
      <c r="D155" s="106"/>
      <c r="E155" s="106"/>
      <c r="F155" s="106"/>
      <c r="G155" s="106"/>
      <c r="H155" s="106"/>
      <c r="I155" s="106"/>
      <c r="J155" s="106"/>
      <c r="K155" s="106"/>
      <c r="L155" s="106"/>
      <c r="M155" s="106"/>
      <c r="N155" s="106"/>
      <c r="O155" s="106"/>
      <c r="P155" s="106"/>
      <c r="Q155" s="106"/>
      <c r="R155" s="106"/>
      <c r="S155" s="106"/>
      <c r="T155" s="106"/>
    </row>
    <row r="156" spans="2:20" x14ac:dyDescent="0.2">
      <c r="B156" s="106"/>
      <c r="C156" s="106"/>
      <c r="D156" s="106"/>
      <c r="E156" s="106"/>
      <c r="F156" s="106"/>
      <c r="G156" s="106"/>
      <c r="H156" s="106"/>
      <c r="I156" s="106"/>
      <c r="J156" s="106"/>
      <c r="K156" s="106"/>
      <c r="L156" s="106"/>
      <c r="M156" s="106"/>
      <c r="N156" s="106"/>
      <c r="O156" s="106"/>
      <c r="P156" s="106"/>
      <c r="Q156" s="106"/>
      <c r="R156" s="106"/>
      <c r="S156" s="106"/>
      <c r="T156" s="106"/>
    </row>
    <row r="157" spans="2:20" x14ac:dyDescent="0.2">
      <c r="B157" s="106"/>
      <c r="C157" s="106"/>
      <c r="D157" s="106"/>
      <c r="E157" s="106"/>
      <c r="F157" s="106"/>
      <c r="G157" s="106"/>
      <c r="H157" s="106"/>
      <c r="I157" s="106"/>
      <c r="J157" s="106"/>
      <c r="K157" s="106"/>
      <c r="L157" s="106"/>
      <c r="M157" s="106"/>
      <c r="N157" s="106"/>
      <c r="O157" s="106"/>
      <c r="P157" s="106"/>
      <c r="Q157" s="106"/>
      <c r="R157" s="106"/>
      <c r="S157" s="106"/>
      <c r="T157" s="106"/>
    </row>
    <row r="158" spans="2:20" x14ac:dyDescent="0.2">
      <c r="B158" s="106"/>
      <c r="C158" s="106"/>
      <c r="D158" s="106"/>
      <c r="E158" s="106"/>
      <c r="F158" s="106"/>
      <c r="G158" s="106"/>
      <c r="H158" s="106"/>
      <c r="I158" s="106"/>
      <c r="J158" s="106"/>
      <c r="K158" s="106"/>
      <c r="L158" s="106"/>
      <c r="M158" s="106"/>
      <c r="N158" s="106"/>
      <c r="O158" s="106"/>
      <c r="P158" s="106"/>
      <c r="Q158" s="106"/>
      <c r="R158" s="106"/>
      <c r="S158" s="106"/>
      <c r="T158" s="106"/>
    </row>
    <row r="159" spans="2:20" x14ac:dyDescent="0.2">
      <c r="B159" s="106"/>
      <c r="C159" s="106"/>
      <c r="D159" s="106"/>
      <c r="E159" s="106"/>
      <c r="F159" s="106"/>
      <c r="G159" s="106"/>
      <c r="H159" s="106"/>
      <c r="I159" s="106"/>
      <c r="J159" s="106"/>
      <c r="K159" s="106"/>
      <c r="L159" s="106"/>
      <c r="M159" s="106"/>
      <c r="N159" s="106"/>
      <c r="O159" s="106"/>
      <c r="P159" s="106"/>
      <c r="Q159" s="106"/>
      <c r="R159" s="106"/>
      <c r="S159" s="106"/>
      <c r="T159" s="106"/>
    </row>
    <row r="160" spans="2:20" x14ac:dyDescent="0.2">
      <c r="B160" s="106"/>
      <c r="C160" s="106"/>
      <c r="D160" s="106"/>
      <c r="E160" s="106"/>
      <c r="F160" s="106"/>
      <c r="G160" s="106"/>
      <c r="H160" s="106"/>
      <c r="I160" s="106"/>
      <c r="J160" s="106"/>
      <c r="K160" s="106"/>
      <c r="L160" s="106"/>
      <c r="M160" s="106"/>
      <c r="N160" s="106"/>
      <c r="O160" s="106"/>
      <c r="P160" s="106"/>
      <c r="Q160" s="106"/>
      <c r="R160" s="106"/>
      <c r="S160" s="106"/>
      <c r="T160" s="106"/>
    </row>
    <row r="161" spans="2:20" x14ac:dyDescent="0.2">
      <c r="B161" s="106"/>
      <c r="C161" s="106"/>
      <c r="D161" s="106"/>
      <c r="E161" s="106"/>
      <c r="F161" s="106"/>
      <c r="G161" s="106"/>
      <c r="H161" s="106"/>
      <c r="I161" s="106"/>
      <c r="J161" s="106"/>
      <c r="K161" s="106"/>
      <c r="L161" s="106"/>
      <c r="M161" s="106"/>
      <c r="N161" s="106"/>
      <c r="O161" s="106"/>
      <c r="P161" s="106"/>
      <c r="Q161" s="106"/>
      <c r="R161" s="106"/>
      <c r="S161" s="106"/>
      <c r="T161" s="106"/>
    </row>
    <row r="162" spans="2:20" x14ac:dyDescent="0.2">
      <c r="B162" s="106"/>
      <c r="C162" s="106"/>
      <c r="D162" s="106"/>
      <c r="E162" s="106"/>
      <c r="F162" s="106"/>
      <c r="G162" s="106"/>
      <c r="H162" s="106"/>
      <c r="I162" s="106"/>
      <c r="J162" s="106"/>
      <c r="K162" s="106"/>
      <c r="L162" s="106"/>
      <c r="M162" s="106"/>
      <c r="N162" s="106"/>
      <c r="O162" s="106"/>
      <c r="P162" s="106"/>
      <c r="Q162" s="106"/>
      <c r="R162" s="106"/>
      <c r="S162" s="106"/>
      <c r="T162" s="106"/>
    </row>
    <row r="163" spans="2:20" x14ac:dyDescent="0.2">
      <c r="B163" s="106"/>
      <c r="C163" s="106"/>
      <c r="D163" s="106"/>
      <c r="E163" s="106"/>
      <c r="F163" s="106"/>
      <c r="G163" s="106"/>
      <c r="H163" s="106"/>
      <c r="I163" s="106"/>
      <c r="J163" s="106"/>
      <c r="K163" s="106"/>
      <c r="L163" s="106"/>
      <c r="M163" s="106"/>
      <c r="N163" s="106"/>
      <c r="O163" s="106"/>
      <c r="P163" s="106"/>
      <c r="Q163" s="106"/>
      <c r="R163" s="106"/>
      <c r="S163" s="106"/>
      <c r="T163" s="106"/>
    </row>
    <row r="164" spans="2:20" x14ac:dyDescent="0.2">
      <c r="B164" s="106"/>
      <c r="C164" s="106"/>
      <c r="D164" s="106"/>
      <c r="E164" s="106"/>
      <c r="F164" s="106"/>
      <c r="G164" s="106"/>
      <c r="H164" s="106"/>
      <c r="I164" s="106"/>
      <c r="J164" s="106"/>
      <c r="K164" s="106"/>
      <c r="L164" s="106"/>
      <c r="M164" s="106"/>
      <c r="N164" s="106"/>
      <c r="O164" s="106"/>
      <c r="P164" s="106"/>
      <c r="Q164" s="106"/>
      <c r="R164" s="106"/>
      <c r="S164" s="106"/>
      <c r="T164" s="106"/>
    </row>
    <row r="165" spans="2:20" x14ac:dyDescent="0.2">
      <c r="B165" s="106"/>
      <c r="C165" s="106"/>
      <c r="D165" s="106"/>
      <c r="E165" s="106"/>
      <c r="F165" s="106"/>
      <c r="G165" s="106"/>
      <c r="H165" s="106"/>
      <c r="I165" s="106"/>
      <c r="J165" s="106"/>
      <c r="K165" s="106"/>
      <c r="L165" s="106"/>
      <c r="M165" s="106"/>
      <c r="N165" s="106"/>
      <c r="O165" s="106"/>
      <c r="P165" s="106"/>
      <c r="Q165" s="106"/>
      <c r="R165" s="106"/>
      <c r="S165" s="106"/>
      <c r="T165" s="106"/>
    </row>
    <row r="166" spans="2:20" x14ac:dyDescent="0.2">
      <c r="B166" s="106"/>
      <c r="C166" s="106"/>
      <c r="D166" s="106"/>
      <c r="E166" s="106"/>
      <c r="F166" s="106"/>
      <c r="G166" s="106"/>
      <c r="H166" s="106"/>
      <c r="I166" s="106"/>
      <c r="J166" s="106"/>
      <c r="K166" s="106"/>
      <c r="L166" s="106"/>
      <c r="M166" s="106"/>
      <c r="N166" s="106"/>
      <c r="O166" s="106"/>
      <c r="P166" s="106"/>
      <c r="Q166" s="106"/>
      <c r="R166" s="106"/>
      <c r="S166" s="106"/>
      <c r="T166" s="106"/>
    </row>
    <row r="167" spans="2:20" x14ac:dyDescent="0.2">
      <c r="B167" s="106"/>
      <c r="C167" s="106"/>
      <c r="D167" s="106"/>
      <c r="E167" s="106"/>
      <c r="F167" s="106"/>
      <c r="G167" s="106"/>
      <c r="H167" s="106"/>
      <c r="I167" s="106"/>
      <c r="J167" s="106"/>
      <c r="K167" s="106"/>
      <c r="L167" s="106"/>
      <c r="M167" s="106"/>
      <c r="N167" s="106"/>
      <c r="O167" s="106"/>
      <c r="P167" s="106"/>
      <c r="Q167" s="106"/>
      <c r="R167" s="106"/>
      <c r="S167" s="106"/>
      <c r="T167" s="106"/>
    </row>
    <row r="168" spans="2:20" x14ac:dyDescent="0.2">
      <c r="B168" s="106"/>
      <c r="C168" s="106"/>
      <c r="D168" s="106"/>
      <c r="E168" s="106"/>
      <c r="F168" s="106"/>
      <c r="G168" s="106"/>
      <c r="H168" s="106"/>
      <c r="I168" s="106"/>
      <c r="J168" s="106"/>
      <c r="K168" s="106"/>
      <c r="L168" s="106"/>
      <c r="M168" s="106"/>
      <c r="N168" s="106"/>
      <c r="O168" s="106"/>
      <c r="P168" s="106"/>
      <c r="Q168" s="106"/>
      <c r="R168" s="106"/>
      <c r="S168" s="106"/>
      <c r="T168" s="106"/>
    </row>
    <row r="169" spans="2:20" x14ac:dyDescent="0.2">
      <c r="B169" s="106"/>
      <c r="C169" s="106"/>
      <c r="D169" s="106"/>
      <c r="E169" s="106"/>
      <c r="F169" s="106"/>
      <c r="G169" s="106"/>
      <c r="H169" s="106"/>
      <c r="I169" s="106"/>
      <c r="J169" s="106"/>
      <c r="K169" s="106"/>
      <c r="L169" s="106"/>
      <c r="M169" s="106"/>
      <c r="N169" s="106"/>
      <c r="O169" s="106"/>
      <c r="P169" s="106"/>
      <c r="Q169" s="106"/>
      <c r="R169" s="106"/>
      <c r="S169" s="106"/>
      <c r="T169" s="106"/>
    </row>
    <row r="170" spans="2:20" x14ac:dyDescent="0.2">
      <c r="B170" s="106"/>
      <c r="C170" s="106"/>
      <c r="D170" s="106"/>
      <c r="E170" s="106"/>
      <c r="F170" s="106"/>
      <c r="G170" s="106"/>
      <c r="H170" s="106"/>
      <c r="I170" s="106"/>
      <c r="J170" s="106"/>
      <c r="K170" s="106"/>
      <c r="L170" s="106"/>
      <c r="M170" s="106"/>
      <c r="N170" s="106"/>
      <c r="O170" s="106"/>
      <c r="P170" s="106"/>
      <c r="Q170" s="106"/>
      <c r="R170" s="106"/>
      <c r="S170" s="106"/>
      <c r="T170" s="106"/>
    </row>
    <row r="171" spans="2:20" x14ac:dyDescent="0.2">
      <c r="B171" s="106"/>
      <c r="C171" s="106"/>
      <c r="D171" s="106"/>
      <c r="E171" s="106"/>
      <c r="F171" s="106"/>
      <c r="G171" s="106"/>
      <c r="H171" s="106"/>
      <c r="I171" s="106"/>
      <c r="J171" s="106"/>
      <c r="K171" s="106"/>
      <c r="L171" s="106"/>
      <c r="M171" s="106"/>
      <c r="N171" s="106"/>
      <c r="O171" s="106"/>
      <c r="P171" s="106"/>
      <c r="Q171" s="106"/>
      <c r="R171" s="106"/>
      <c r="S171" s="106"/>
      <c r="T171" s="106"/>
    </row>
    <row r="172" spans="2:20" x14ac:dyDescent="0.2">
      <c r="B172" s="106"/>
      <c r="C172" s="106"/>
      <c r="D172" s="106"/>
      <c r="E172" s="106"/>
      <c r="F172" s="106"/>
      <c r="G172" s="106"/>
      <c r="H172" s="106"/>
      <c r="I172" s="106"/>
      <c r="J172" s="106"/>
      <c r="K172" s="106"/>
      <c r="L172" s="106"/>
      <c r="M172" s="106"/>
      <c r="N172" s="106"/>
      <c r="O172" s="106"/>
      <c r="P172" s="106"/>
      <c r="Q172" s="106"/>
      <c r="R172" s="106"/>
      <c r="S172" s="106"/>
      <c r="T172" s="106"/>
    </row>
    <row r="173" spans="2:20" x14ac:dyDescent="0.2">
      <c r="B173" s="106"/>
      <c r="C173" s="106"/>
      <c r="D173" s="106"/>
      <c r="E173" s="106"/>
      <c r="F173" s="106"/>
      <c r="G173" s="106"/>
      <c r="H173" s="106"/>
      <c r="I173" s="106"/>
      <c r="J173" s="106"/>
      <c r="K173" s="106"/>
      <c r="L173" s="106"/>
      <c r="M173" s="106"/>
      <c r="N173" s="106"/>
      <c r="O173" s="106"/>
      <c r="P173" s="106"/>
      <c r="Q173" s="106"/>
      <c r="R173" s="106"/>
      <c r="S173" s="106"/>
      <c r="T173" s="106"/>
    </row>
    <row r="174" spans="2:20" x14ac:dyDescent="0.2">
      <c r="B174" s="106"/>
      <c r="C174" s="106"/>
      <c r="D174" s="106"/>
      <c r="E174" s="106"/>
      <c r="F174" s="106"/>
      <c r="G174" s="106"/>
      <c r="H174" s="106"/>
      <c r="I174" s="106"/>
      <c r="J174" s="106"/>
      <c r="K174" s="106"/>
      <c r="L174" s="106"/>
      <c r="M174" s="106"/>
      <c r="N174" s="106"/>
      <c r="O174" s="106"/>
      <c r="P174" s="106"/>
      <c r="Q174" s="106"/>
      <c r="R174" s="106"/>
      <c r="S174" s="106"/>
      <c r="T174" s="106"/>
    </row>
    <row r="175" spans="2:20" x14ac:dyDescent="0.2">
      <c r="B175" s="106"/>
      <c r="C175" s="106"/>
      <c r="D175" s="106"/>
      <c r="E175" s="106"/>
      <c r="F175" s="106"/>
      <c r="G175" s="106"/>
      <c r="H175" s="106"/>
      <c r="I175" s="106"/>
      <c r="J175" s="106"/>
      <c r="K175" s="106"/>
      <c r="L175" s="106"/>
      <c r="M175" s="106"/>
      <c r="N175" s="106"/>
      <c r="O175" s="106"/>
      <c r="P175" s="106"/>
      <c r="Q175" s="106"/>
      <c r="R175" s="106"/>
      <c r="S175" s="106"/>
      <c r="T175" s="106"/>
    </row>
    <row r="176" spans="2:20" x14ac:dyDescent="0.2">
      <c r="B176" s="106"/>
      <c r="C176" s="106"/>
      <c r="D176" s="106"/>
      <c r="E176" s="106"/>
      <c r="F176" s="106"/>
      <c r="G176" s="106"/>
      <c r="H176" s="106"/>
      <c r="I176" s="106"/>
      <c r="J176" s="106"/>
      <c r="K176" s="106"/>
      <c r="L176" s="106"/>
      <c r="M176" s="106"/>
      <c r="N176" s="106"/>
      <c r="O176" s="106"/>
      <c r="P176" s="106"/>
      <c r="Q176" s="106"/>
      <c r="R176" s="106"/>
      <c r="S176" s="106"/>
      <c r="T176" s="106"/>
    </row>
    <row r="177" spans="2:20" x14ac:dyDescent="0.2">
      <c r="B177" s="106"/>
      <c r="C177" s="106"/>
      <c r="D177" s="106"/>
      <c r="E177" s="106"/>
      <c r="F177" s="106"/>
      <c r="G177" s="106"/>
      <c r="H177" s="106"/>
      <c r="I177" s="106"/>
      <c r="J177" s="106"/>
      <c r="K177" s="106"/>
      <c r="L177" s="106"/>
      <c r="M177" s="106"/>
      <c r="N177" s="106"/>
      <c r="O177" s="106"/>
      <c r="P177" s="106"/>
      <c r="Q177" s="106"/>
      <c r="R177" s="106"/>
      <c r="S177" s="106"/>
      <c r="T177" s="106"/>
    </row>
    <row r="178" spans="2:20" x14ac:dyDescent="0.2">
      <c r="B178" s="106"/>
      <c r="C178" s="106"/>
      <c r="D178" s="106"/>
      <c r="E178" s="106"/>
      <c r="F178" s="106"/>
      <c r="G178" s="106"/>
      <c r="H178" s="106"/>
      <c r="I178" s="106"/>
      <c r="J178" s="106"/>
      <c r="K178" s="106"/>
      <c r="L178" s="106"/>
      <c r="M178" s="106"/>
      <c r="N178" s="106"/>
      <c r="O178" s="106"/>
      <c r="P178" s="106"/>
      <c r="Q178" s="106"/>
      <c r="R178" s="106"/>
      <c r="S178" s="106"/>
      <c r="T178" s="106"/>
    </row>
    <row r="179" spans="2:20" x14ac:dyDescent="0.2">
      <c r="B179" s="106"/>
      <c r="C179" s="106"/>
      <c r="D179" s="106"/>
      <c r="E179" s="106"/>
      <c r="F179" s="106"/>
      <c r="G179" s="106"/>
      <c r="H179" s="106"/>
      <c r="I179" s="106"/>
      <c r="J179" s="106"/>
      <c r="K179" s="106"/>
      <c r="L179" s="106"/>
      <c r="M179" s="106"/>
      <c r="N179" s="106"/>
      <c r="O179" s="106"/>
      <c r="P179" s="106"/>
      <c r="Q179" s="106"/>
      <c r="R179" s="106"/>
      <c r="S179" s="106"/>
      <c r="T179" s="106"/>
    </row>
    <row r="180" spans="2:20" x14ac:dyDescent="0.2">
      <c r="B180" s="106"/>
      <c r="C180" s="106"/>
      <c r="D180" s="106"/>
      <c r="E180" s="106"/>
      <c r="F180" s="106"/>
      <c r="G180" s="106"/>
      <c r="H180" s="106"/>
      <c r="I180" s="106"/>
      <c r="J180" s="106"/>
      <c r="K180" s="106"/>
      <c r="L180" s="106"/>
      <c r="M180" s="106"/>
      <c r="N180" s="106"/>
      <c r="O180" s="106"/>
      <c r="P180" s="106"/>
      <c r="Q180" s="106"/>
      <c r="R180" s="106"/>
      <c r="S180" s="106"/>
      <c r="T180" s="106"/>
    </row>
    <row r="181" spans="2:20" x14ac:dyDescent="0.2">
      <c r="B181" s="106"/>
      <c r="C181" s="106"/>
      <c r="D181" s="106"/>
      <c r="E181" s="106"/>
      <c r="F181" s="106"/>
      <c r="G181" s="106"/>
      <c r="H181" s="106"/>
      <c r="I181" s="106"/>
      <c r="J181" s="106"/>
      <c r="K181" s="106"/>
      <c r="L181" s="106"/>
      <c r="M181" s="106"/>
      <c r="N181" s="106"/>
      <c r="O181" s="106"/>
      <c r="P181" s="106"/>
      <c r="Q181" s="106"/>
      <c r="R181" s="106"/>
      <c r="S181" s="106"/>
      <c r="T181" s="106"/>
    </row>
    <row r="182" spans="2:20" x14ac:dyDescent="0.2">
      <c r="B182" s="106"/>
      <c r="C182" s="106"/>
      <c r="D182" s="106"/>
      <c r="E182" s="106"/>
      <c r="F182" s="106"/>
      <c r="G182" s="106"/>
      <c r="H182" s="106"/>
      <c r="I182" s="106"/>
      <c r="J182" s="106"/>
      <c r="K182" s="106"/>
      <c r="L182" s="106"/>
      <c r="M182" s="106"/>
      <c r="N182" s="106"/>
      <c r="O182" s="106"/>
      <c r="P182" s="106"/>
      <c r="Q182" s="106"/>
      <c r="R182" s="106"/>
      <c r="S182" s="106"/>
      <c r="T182" s="106"/>
    </row>
    <row r="183" spans="2:20" x14ac:dyDescent="0.2">
      <c r="B183" s="106"/>
      <c r="C183" s="106"/>
      <c r="D183" s="106"/>
      <c r="E183" s="106"/>
      <c r="F183" s="106"/>
      <c r="G183" s="106"/>
      <c r="H183" s="106"/>
      <c r="I183" s="106"/>
      <c r="J183" s="106"/>
      <c r="K183" s="106"/>
      <c r="L183" s="106"/>
      <c r="M183" s="106"/>
      <c r="N183" s="106"/>
      <c r="O183" s="106"/>
      <c r="P183" s="106"/>
      <c r="Q183" s="106"/>
      <c r="R183" s="106"/>
      <c r="S183" s="106"/>
      <c r="T183" s="106"/>
    </row>
    <row r="184" spans="2:20" x14ac:dyDescent="0.2">
      <c r="B184" s="106"/>
      <c r="C184" s="106"/>
      <c r="D184" s="106"/>
      <c r="E184" s="106"/>
      <c r="F184" s="106"/>
      <c r="G184" s="106"/>
      <c r="H184" s="106"/>
      <c r="I184" s="106"/>
      <c r="J184" s="106"/>
      <c r="K184" s="106"/>
      <c r="L184" s="106"/>
      <c r="M184" s="106"/>
      <c r="N184" s="106"/>
      <c r="O184" s="106"/>
      <c r="P184" s="106"/>
      <c r="Q184" s="106"/>
      <c r="R184" s="106"/>
      <c r="S184" s="106"/>
      <c r="T184" s="106"/>
    </row>
    <row r="185" spans="2:20" x14ac:dyDescent="0.2">
      <c r="B185" s="106"/>
      <c r="C185" s="106"/>
      <c r="D185" s="106"/>
      <c r="E185" s="106"/>
      <c r="F185" s="106"/>
      <c r="G185" s="106"/>
      <c r="H185" s="106"/>
      <c r="I185" s="106"/>
      <c r="J185" s="106"/>
      <c r="K185" s="106"/>
      <c r="L185" s="106"/>
      <c r="M185" s="106"/>
      <c r="N185" s="106"/>
      <c r="O185" s="106"/>
      <c r="P185" s="106"/>
      <c r="Q185" s="106"/>
      <c r="R185" s="106"/>
      <c r="S185" s="106"/>
      <c r="T185" s="106"/>
    </row>
    <row r="186" spans="2:20" x14ac:dyDescent="0.2">
      <c r="B186" s="106"/>
      <c r="C186" s="106"/>
      <c r="D186" s="106"/>
      <c r="E186" s="106"/>
      <c r="F186" s="106"/>
      <c r="G186" s="106"/>
      <c r="H186" s="106"/>
      <c r="I186" s="106"/>
      <c r="J186" s="106"/>
      <c r="K186" s="106"/>
      <c r="L186" s="106"/>
      <c r="M186" s="106"/>
      <c r="N186" s="106"/>
      <c r="O186" s="106"/>
      <c r="P186" s="106"/>
      <c r="Q186" s="106"/>
      <c r="R186" s="106"/>
      <c r="S186" s="106"/>
      <c r="T186" s="106"/>
    </row>
    <row r="187" spans="2:20" x14ac:dyDescent="0.2">
      <c r="B187" s="106"/>
      <c r="C187" s="106"/>
      <c r="D187" s="106"/>
      <c r="E187" s="106"/>
      <c r="F187" s="106"/>
      <c r="G187" s="106"/>
      <c r="H187" s="106"/>
      <c r="I187" s="106"/>
      <c r="J187" s="106"/>
      <c r="K187" s="106"/>
      <c r="L187" s="106"/>
      <c r="M187" s="106"/>
      <c r="N187" s="106"/>
      <c r="O187" s="106"/>
      <c r="P187" s="106"/>
      <c r="Q187" s="106"/>
      <c r="R187" s="106"/>
      <c r="S187" s="106"/>
      <c r="T187" s="106"/>
    </row>
    <row r="188" spans="2:20" x14ac:dyDescent="0.2">
      <c r="B188" s="106"/>
      <c r="C188" s="106"/>
      <c r="D188" s="106"/>
      <c r="E188" s="106"/>
      <c r="F188" s="106"/>
      <c r="G188" s="106"/>
      <c r="H188" s="106"/>
      <c r="I188" s="106"/>
      <c r="J188" s="106"/>
      <c r="K188" s="106"/>
      <c r="L188" s="106"/>
      <c r="M188" s="106"/>
      <c r="N188" s="106"/>
      <c r="O188" s="106"/>
      <c r="P188" s="106"/>
      <c r="Q188" s="106"/>
      <c r="R188" s="106"/>
      <c r="S188" s="106"/>
      <c r="T188" s="106"/>
    </row>
    <row r="189" spans="2:20" x14ac:dyDescent="0.2">
      <c r="B189" s="106"/>
      <c r="C189" s="106"/>
      <c r="D189" s="106"/>
      <c r="E189" s="106"/>
      <c r="F189" s="106"/>
      <c r="G189" s="106"/>
      <c r="H189" s="106"/>
      <c r="I189" s="106"/>
      <c r="J189" s="106"/>
      <c r="K189" s="106"/>
      <c r="L189" s="106"/>
      <c r="M189" s="106"/>
      <c r="N189" s="106"/>
      <c r="O189" s="106"/>
      <c r="P189" s="106"/>
      <c r="Q189" s="106"/>
      <c r="R189" s="106"/>
      <c r="S189" s="106"/>
      <c r="T189" s="106"/>
    </row>
    <row r="190" spans="2:20" x14ac:dyDescent="0.2">
      <c r="B190" s="106"/>
      <c r="C190" s="106"/>
      <c r="D190" s="106"/>
      <c r="E190" s="106"/>
      <c r="F190" s="106"/>
      <c r="G190" s="106"/>
      <c r="H190" s="106"/>
      <c r="I190" s="106"/>
      <c r="J190" s="106"/>
      <c r="K190" s="106"/>
      <c r="L190" s="106"/>
      <c r="M190" s="106"/>
      <c r="N190" s="106"/>
      <c r="O190" s="106"/>
      <c r="P190" s="106"/>
      <c r="Q190" s="106"/>
      <c r="R190" s="106"/>
      <c r="S190" s="106"/>
      <c r="T190" s="106"/>
    </row>
    <row r="191" spans="2:20" x14ac:dyDescent="0.2">
      <c r="B191" s="106"/>
      <c r="C191" s="106"/>
      <c r="D191" s="106"/>
      <c r="E191" s="106"/>
      <c r="F191" s="106"/>
      <c r="G191" s="106"/>
      <c r="H191" s="106"/>
      <c r="I191" s="106"/>
      <c r="J191" s="106"/>
      <c r="K191" s="106"/>
      <c r="L191" s="106"/>
      <c r="M191" s="106"/>
      <c r="N191" s="106"/>
      <c r="O191" s="106"/>
      <c r="P191" s="106"/>
      <c r="Q191" s="106"/>
      <c r="R191" s="106"/>
      <c r="S191" s="106"/>
      <c r="T191" s="106"/>
    </row>
    <row r="192" spans="2:20" x14ac:dyDescent="0.2">
      <c r="B192" s="106"/>
      <c r="C192" s="106"/>
      <c r="D192" s="106"/>
      <c r="E192" s="106"/>
      <c r="F192" s="106"/>
      <c r="G192" s="106"/>
      <c r="H192" s="106"/>
      <c r="I192" s="106"/>
      <c r="J192" s="106"/>
      <c r="K192" s="106"/>
      <c r="L192" s="106"/>
      <c r="M192" s="106"/>
      <c r="N192" s="106"/>
      <c r="O192" s="106"/>
      <c r="P192" s="106"/>
      <c r="Q192" s="106"/>
      <c r="R192" s="106"/>
      <c r="S192" s="106"/>
      <c r="T192" s="106"/>
    </row>
    <row r="193" spans="2:20" x14ac:dyDescent="0.2">
      <c r="B193" s="106"/>
      <c r="C193" s="106"/>
      <c r="D193" s="106"/>
      <c r="E193" s="106"/>
      <c r="F193" s="106"/>
      <c r="G193" s="106"/>
      <c r="H193" s="106"/>
      <c r="I193" s="106"/>
      <c r="J193" s="106"/>
      <c r="K193" s="106"/>
      <c r="L193" s="106"/>
      <c r="M193" s="106"/>
      <c r="N193" s="106"/>
      <c r="O193" s="106"/>
      <c r="P193" s="106"/>
      <c r="Q193" s="106"/>
      <c r="R193" s="106"/>
      <c r="S193" s="106"/>
      <c r="T193" s="106"/>
    </row>
    <row r="194" spans="2:20" x14ac:dyDescent="0.2">
      <c r="B194" s="106"/>
      <c r="C194" s="106"/>
      <c r="D194" s="106"/>
      <c r="E194" s="106"/>
      <c r="F194" s="106"/>
      <c r="G194" s="106"/>
      <c r="H194" s="106"/>
      <c r="I194" s="106"/>
      <c r="J194" s="106"/>
      <c r="K194" s="106"/>
      <c r="L194" s="106"/>
      <c r="M194" s="106"/>
      <c r="N194" s="106"/>
      <c r="O194" s="106"/>
      <c r="P194" s="106"/>
      <c r="Q194" s="106"/>
      <c r="R194" s="106"/>
      <c r="S194" s="106"/>
      <c r="T194" s="106"/>
    </row>
    <row r="195" spans="2:20" x14ac:dyDescent="0.2">
      <c r="B195" s="106"/>
      <c r="C195" s="106"/>
      <c r="D195" s="106"/>
      <c r="E195" s="106"/>
      <c r="F195" s="106"/>
      <c r="G195" s="106"/>
      <c r="H195" s="106"/>
      <c r="I195" s="106"/>
      <c r="J195" s="106"/>
      <c r="K195" s="106"/>
      <c r="L195" s="106"/>
      <c r="M195" s="106"/>
      <c r="N195" s="106"/>
      <c r="O195" s="106"/>
      <c r="P195" s="106"/>
      <c r="Q195" s="106"/>
      <c r="R195" s="106"/>
      <c r="S195" s="106"/>
      <c r="T195" s="106"/>
    </row>
    <row r="196" spans="2:20" x14ac:dyDescent="0.2">
      <c r="B196" s="106"/>
      <c r="C196" s="106"/>
      <c r="D196" s="106"/>
      <c r="E196" s="106"/>
      <c r="F196" s="106"/>
      <c r="G196" s="106"/>
      <c r="H196" s="106"/>
      <c r="I196" s="106"/>
      <c r="J196" s="106"/>
      <c r="K196" s="106"/>
      <c r="L196" s="106"/>
      <c r="M196" s="106"/>
      <c r="N196" s="106"/>
      <c r="O196" s="106"/>
      <c r="P196" s="106"/>
      <c r="Q196" s="106"/>
      <c r="R196" s="106"/>
      <c r="S196" s="106"/>
      <c r="T196" s="106"/>
    </row>
    <row r="197" spans="2:20" x14ac:dyDescent="0.2">
      <c r="B197" s="106"/>
      <c r="C197" s="106"/>
      <c r="D197" s="106"/>
      <c r="E197" s="106"/>
      <c r="F197" s="106"/>
      <c r="G197" s="106"/>
      <c r="H197" s="106"/>
      <c r="I197" s="106"/>
      <c r="J197" s="106"/>
      <c r="K197" s="106"/>
      <c r="L197" s="106"/>
      <c r="M197" s="106"/>
      <c r="N197" s="106"/>
      <c r="O197" s="106"/>
      <c r="P197" s="106"/>
      <c r="Q197" s="106"/>
      <c r="R197" s="106"/>
      <c r="S197" s="106"/>
      <c r="T197" s="106"/>
    </row>
    <row r="198" spans="2:20" x14ac:dyDescent="0.2">
      <c r="B198" s="106"/>
      <c r="C198" s="106"/>
      <c r="D198" s="106"/>
      <c r="E198" s="106"/>
      <c r="F198" s="106"/>
      <c r="G198" s="106"/>
      <c r="H198" s="106"/>
      <c r="I198" s="106"/>
      <c r="J198" s="106"/>
      <c r="K198" s="106"/>
      <c r="L198" s="106"/>
      <c r="M198" s="106"/>
      <c r="N198" s="106"/>
      <c r="O198" s="106"/>
      <c r="P198" s="106"/>
      <c r="Q198" s="106"/>
      <c r="R198" s="106"/>
      <c r="S198" s="106"/>
      <c r="T198" s="106"/>
    </row>
    <row r="199" spans="2:20" x14ac:dyDescent="0.2">
      <c r="B199" s="106"/>
      <c r="C199" s="106"/>
      <c r="D199" s="106"/>
      <c r="E199" s="106"/>
      <c r="F199" s="106"/>
      <c r="G199" s="106"/>
      <c r="H199" s="106"/>
      <c r="I199" s="106"/>
      <c r="J199" s="106"/>
      <c r="K199" s="106"/>
      <c r="L199" s="106"/>
      <c r="M199" s="106"/>
      <c r="N199" s="106"/>
      <c r="O199" s="106"/>
      <c r="P199" s="106"/>
      <c r="Q199" s="106"/>
      <c r="R199" s="106"/>
      <c r="S199" s="106"/>
      <c r="T199" s="106"/>
    </row>
    <row r="200" spans="2:20" x14ac:dyDescent="0.2">
      <c r="B200" s="106"/>
      <c r="C200" s="106"/>
      <c r="D200" s="106"/>
      <c r="E200" s="106"/>
      <c r="F200" s="106"/>
      <c r="G200" s="106"/>
      <c r="H200" s="106"/>
      <c r="I200" s="106"/>
      <c r="J200" s="106"/>
      <c r="K200" s="106"/>
      <c r="L200" s="106"/>
      <c r="M200" s="106"/>
      <c r="N200" s="106"/>
      <c r="O200" s="106"/>
      <c r="P200" s="106"/>
      <c r="Q200" s="106"/>
      <c r="R200" s="106"/>
      <c r="S200" s="106"/>
      <c r="T200" s="106"/>
    </row>
    <row r="201" spans="2:20" x14ac:dyDescent="0.2">
      <c r="B201" s="106"/>
      <c r="C201" s="106"/>
      <c r="D201" s="106"/>
      <c r="E201" s="106"/>
      <c r="F201" s="106"/>
      <c r="G201" s="106"/>
      <c r="H201" s="106"/>
      <c r="I201" s="106"/>
      <c r="J201" s="106"/>
      <c r="K201" s="106"/>
      <c r="L201" s="106"/>
      <c r="M201" s="106"/>
      <c r="N201" s="106"/>
      <c r="O201" s="106"/>
      <c r="P201" s="106"/>
      <c r="Q201" s="106"/>
      <c r="R201" s="106"/>
      <c r="S201" s="106"/>
      <c r="T201" s="106"/>
    </row>
    <row r="202" spans="2:20" x14ac:dyDescent="0.2">
      <c r="B202" s="106"/>
      <c r="C202" s="106"/>
      <c r="D202" s="106"/>
      <c r="E202" s="106"/>
      <c r="F202" s="106"/>
      <c r="G202" s="106"/>
      <c r="H202" s="106"/>
      <c r="I202" s="106"/>
      <c r="J202" s="106"/>
      <c r="K202" s="106"/>
      <c r="L202" s="106"/>
      <c r="M202" s="106"/>
      <c r="N202" s="106"/>
      <c r="O202" s="106"/>
      <c r="P202" s="106"/>
      <c r="Q202" s="106"/>
      <c r="R202" s="106"/>
      <c r="S202" s="106"/>
      <c r="T202" s="106"/>
    </row>
    <row r="203" spans="2:20" x14ac:dyDescent="0.2">
      <c r="B203" s="106"/>
      <c r="C203" s="106"/>
      <c r="D203" s="106"/>
      <c r="E203" s="106"/>
      <c r="F203" s="106"/>
      <c r="G203" s="106"/>
      <c r="H203" s="106"/>
      <c r="I203" s="106"/>
      <c r="J203" s="106"/>
      <c r="K203" s="106"/>
      <c r="L203" s="106"/>
      <c r="M203" s="106"/>
      <c r="N203" s="106"/>
      <c r="O203" s="106"/>
      <c r="P203" s="106"/>
      <c r="Q203" s="106"/>
      <c r="R203" s="106"/>
      <c r="S203" s="106"/>
      <c r="T203" s="106"/>
    </row>
    <row r="204" spans="2:20" x14ac:dyDescent="0.2">
      <c r="B204" s="106"/>
      <c r="C204" s="106"/>
      <c r="D204" s="106"/>
      <c r="E204" s="106"/>
      <c r="F204" s="106"/>
      <c r="G204" s="106"/>
      <c r="H204" s="106"/>
      <c r="I204" s="106"/>
      <c r="J204" s="106"/>
      <c r="K204" s="106"/>
      <c r="L204" s="106"/>
      <c r="M204" s="106"/>
      <c r="N204" s="106"/>
      <c r="O204" s="106"/>
      <c r="P204" s="106"/>
      <c r="Q204" s="106"/>
      <c r="R204" s="106"/>
      <c r="S204" s="106"/>
      <c r="T204" s="106"/>
    </row>
    <row r="205" spans="2:20" x14ac:dyDescent="0.2">
      <c r="B205" s="106"/>
      <c r="C205" s="106"/>
      <c r="D205" s="106"/>
      <c r="E205" s="106"/>
      <c r="F205" s="106"/>
      <c r="G205" s="106"/>
      <c r="H205" s="106"/>
      <c r="I205" s="106"/>
      <c r="J205" s="106"/>
      <c r="K205" s="106"/>
      <c r="L205" s="106"/>
      <c r="M205" s="106"/>
      <c r="N205" s="106"/>
      <c r="O205" s="106"/>
      <c r="P205" s="106"/>
      <c r="Q205" s="106"/>
      <c r="R205" s="106"/>
      <c r="S205" s="106"/>
      <c r="T205" s="106"/>
    </row>
    <row r="206" spans="2:20" x14ac:dyDescent="0.2">
      <c r="B206" s="106"/>
      <c r="C206" s="106"/>
      <c r="D206" s="106"/>
      <c r="E206" s="106"/>
      <c r="F206" s="106"/>
      <c r="G206" s="106"/>
      <c r="H206" s="106"/>
      <c r="I206" s="106"/>
      <c r="J206" s="106"/>
      <c r="K206" s="106"/>
      <c r="L206" s="106"/>
      <c r="M206" s="106"/>
      <c r="N206" s="106"/>
      <c r="O206" s="106"/>
      <c r="P206" s="106"/>
      <c r="Q206" s="106"/>
      <c r="R206" s="106"/>
      <c r="S206" s="106"/>
      <c r="T206" s="106"/>
    </row>
    <row r="207" spans="2:20" x14ac:dyDescent="0.2">
      <c r="B207" s="106"/>
      <c r="C207" s="106"/>
      <c r="D207" s="106"/>
      <c r="E207" s="106"/>
      <c r="F207" s="106"/>
      <c r="G207" s="106"/>
      <c r="H207" s="106"/>
      <c r="I207" s="106"/>
      <c r="J207" s="106"/>
      <c r="K207" s="106"/>
      <c r="L207" s="106"/>
      <c r="M207" s="106"/>
      <c r="N207" s="106"/>
      <c r="O207" s="106"/>
      <c r="P207" s="106"/>
      <c r="Q207" s="106"/>
      <c r="R207" s="106"/>
      <c r="S207" s="106"/>
      <c r="T207" s="106"/>
    </row>
    <row r="208" spans="2:20" x14ac:dyDescent="0.2">
      <c r="B208" s="106"/>
      <c r="C208" s="106"/>
      <c r="D208" s="106"/>
      <c r="E208" s="106"/>
      <c r="F208" s="106"/>
      <c r="G208" s="106"/>
      <c r="H208" s="106"/>
      <c r="I208" s="106"/>
      <c r="J208" s="106"/>
      <c r="K208" s="106"/>
      <c r="L208" s="106"/>
      <c r="M208" s="106"/>
      <c r="N208" s="106"/>
      <c r="O208" s="106"/>
      <c r="P208" s="106"/>
      <c r="Q208" s="106"/>
      <c r="R208" s="106"/>
      <c r="S208" s="106"/>
      <c r="T208" s="106"/>
    </row>
    <row r="209" spans="2:20" x14ac:dyDescent="0.2">
      <c r="B209" s="106"/>
      <c r="C209" s="106"/>
      <c r="D209" s="106"/>
      <c r="E209" s="106"/>
      <c r="F209" s="106"/>
      <c r="G209" s="106"/>
      <c r="H209" s="106"/>
      <c r="I209" s="106"/>
      <c r="J209" s="106"/>
      <c r="K209" s="106"/>
      <c r="L209" s="106"/>
      <c r="M209" s="106"/>
      <c r="N209" s="106"/>
      <c r="O209" s="106"/>
      <c r="P209" s="106"/>
      <c r="Q209" s="106"/>
      <c r="R209" s="106"/>
      <c r="S209" s="106"/>
      <c r="T209" s="106"/>
    </row>
    <row r="210" spans="2:20" x14ac:dyDescent="0.2">
      <c r="B210" s="106"/>
      <c r="C210" s="106"/>
      <c r="D210" s="106"/>
      <c r="E210" s="106"/>
      <c r="F210" s="106"/>
      <c r="G210" s="106"/>
      <c r="H210" s="106"/>
      <c r="I210" s="106"/>
      <c r="J210" s="106"/>
      <c r="K210" s="106"/>
      <c r="L210" s="106"/>
      <c r="M210" s="106"/>
      <c r="N210" s="106"/>
      <c r="O210" s="106"/>
      <c r="P210" s="106"/>
      <c r="Q210" s="106"/>
      <c r="R210" s="106"/>
      <c r="S210" s="106"/>
      <c r="T210" s="106"/>
    </row>
  </sheetData>
  <phoneticPr fontId="14" type="noConversion"/>
  <pageMargins left="0.25" right="0.25" top="0.75" bottom="0.75" header="0.3" footer="0.3"/>
  <pageSetup scale="43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workbookViewId="0"/>
  </sheetViews>
  <sheetFormatPr defaultColWidth="7.28515625" defaultRowHeight="15" x14ac:dyDescent="0.25"/>
  <cols>
    <col min="1" max="1" width="32.85546875" customWidth="1"/>
    <col min="2" max="2" width="8.7109375" bestFit="1" customWidth="1"/>
    <col min="3" max="3" width="14.28515625" bestFit="1" customWidth="1"/>
    <col min="4" max="4" width="10.5703125" bestFit="1" customWidth="1"/>
    <col min="6" max="6" width="26.140625" customWidth="1"/>
    <col min="7" max="7" width="8.7109375" bestFit="1" customWidth="1"/>
    <col min="8" max="8" width="13" customWidth="1"/>
  </cols>
  <sheetData>
    <row r="1" spans="1:10" ht="15.75" x14ac:dyDescent="0.25">
      <c r="A1" s="22" t="s">
        <v>107</v>
      </c>
      <c r="B1" s="2"/>
      <c r="C1" s="4">
        <v>2019</v>
      </c>
      <c r="D1" s="2"/>
      <c r="E1" s="31"/>
      <c r="F1" s="22" t="s">
        <v>27</v>
      </c>
      <c r="G1" s="2"/>
      <c r="H1" s="4">
        <v>2019</v>
      </c>
      <c r="I1" s="2"/>
      <c r="J1" s="2"/>
    </row>
    <row r="2" spans="1:10" ht="17.25" x14ac:dyDescent="0.35">
      <c r="A2" s="13"/>
      <c r="B2" s="23"/>
      <c r="C2" s="24" t="s">
        <v>59</v>
      </c>
      <c r="D2" s="24"/>
      <c r="E2" s="32"/>
      <c r="F2" s="2"/>
      <c r="G2" s="23"/>
      <c r="H2" s="24" t="s">
        <v>59</v>
      </c>
      <c r="I2" s="2"/>
      <c r="J2" s="2"/>
    </row>
    <row r="3" spans="1:10" ht="15.75" x14ac:dyDescent="0.25">
      <c r="A3" s="25" t="s">
        <v>29</v>
      </c>
      <c r="B3" s="26">
        <v>43544</v>
      </c>
      <c r="C3" s="27">
        <f>'March 2019'!C9</f>
        <v>25054.420000000002</v>
      </c>
      <c r="D3" s="27"/>
      <c r="E3" s="34"/>
      <c r="F3" s="25" t="s">
        <v>29</v>
      </c>
      <c r="G3" s="26">
        <v>43554</v>
      </c>
      <c r="H3" s="27">
        <f>'March 2019'!H9</f>
        <v>5559.0899999999974</v>
      </c>
      <c r="I3" s="2"/>
      <c r="J3" s="2"/>
    </row>
    <row r="4" spans="1:10" ht="15.75" x14ac:dyDescent="0.25">
      <c r="A4" s="25"/>
      <c r="B4" s="26"/>
      <c r="C4" s="45"/>
      <c r="D4" s="17"/>
      <c r="E4" s="35"/>
      <c r="F4" s="25"/>
      <c r="G4" s="26"/>
      <c r="H4" s="48"/>
      <c r="I4" s="2"/>
      <c r="J4" s="2"/>
    </row>
    <row r="5" spans="1:10" ht="15.75" x14ac:dyDescent="0.25">
      <c r="A5" s="25" t="s">
        <v>30</v>
      </c>
      <c r="B5" s="26"/>
      <c r="C5" s="17">
        <f>C22</f>
        <v>2069.7000000000003</v>
      </c>
      <c r="D5" s="17"/>
      <c r="E5" s="35"/>
      <c r="F5" s="25" t="s">
        <v>30</v>
      </c>
      <c r="G5" s="26"/>
      <c r="H5" s="17">
        <f>H22</f>
        <v>246.8</v>
      </c>
      <c r="I5" s="2"/>
      <c r="J5" s="2"/>
    </row>
    <row r="6" spans="1:10" ht="15.75" x14ac:dyDescent="0.25">
      <c r="A6" s="25"/>
      <c r="B6" s="26"/>
      <c r="C6" s="17"/>
      <c r="D6" s="17"/>
      <c r="E6" s="35"/>
      <c r="F6" s="25"/>
      <c r="G6" s="26"/>
      <c r="H6" s="17"/>
      <c r="I6" s="2"/>
      <c r="J6" s="2"/>
    </row>
    <row r="7" spans="1:10" ht="15.75" x14ac:dyDescent="0.25">
      <c r="A7" s="25" t="s">
        <v>31</v>
      </c>
      <c r="C7" s="9">
        <f>C34</f>
        <v>3037.8</v>
      </c>
      <c r="D7" s="9"/>
      <c r="E7" s="36"/>
      <c r="F7" s="25" t="s">
        <v>31</v>
      </c>
      <c r="H7" s="9">
        <f>H34</f>
        <v>2973.95</v>
      </c>
      <c r="I7" s="2"/>
      <c r="J7" s="2"/>
    </row>
    <row r="8" spans="1:10" ht="15.75" x14ac:dyDescent="0.25">
      <c r="A8" s="25"/>
      <c r="B8" s="26"/>
      <c r="C8" s="17"/>
      <c r="D8" s="17"/>
      <c r="E8" s="35"/>
      <c r="F8" s="25"/>
      <c r="G8" s="26"/>
      <c r="H8" s="17"/>
      <c r="I8" s="2"/>
      <c r="J8" s="2"/>
    </row>
    <row r="9" spans="1:10" ht="16.5" thickBot="1" x14ac:dyDescent="0.3">
      <c r="A9" s="25" t="s">
        <v>32</v>
      </c>
      <c r="B9" s="26">
        <v>43585</v>
      </c>
      <c r="C9" s="63">
        <f>C3+C5-C7</f>
        <v>24086.320000000003</v>
      </c>
      <c r="D9" s="16"/>
      <c r="E9" s="37"/>
      <c r="F9" s="25" t="s">
        <v>32</v>
      </c>
      <c r="G9" s="26">
        <v>43585</v>
      </c>
      <c r="H9" s="63">
        <f>H3+H5-H7</f>
        <v>2831.9399999999978</v>
      </c>
      <c r="I9" s="2"/>
      <c r="J9" s="2"/>
    </row>
    <row r="10" spans="1:10" ht="16.5" thickTop="1" x14ac:dyDescent="0.25">
      <c r="A10" s="25"/>
      <c r="B10" s="26"/>
      <c r="C10" s="17"/>
      <c r="D10" s="17"/>
      <c r="E10" s="35"/>
      <c r="F10" s="25"/>
      <c r="G10" s="26"/>
      <c r="H10" s="17"/>
      <c r="I10" s="2"/>
      <c r="J10" s="2"/>
    </row>
    <row r="11" spans="1:10" ht="17.25" x14ac:dyDescent="0.35">
      <c r="A11" s="28" t="s">
        <v>22</v>
      </c>
      <c r="B11" s="26" t="s">
        <v>23</v>
      </c>
      <c r="C11" s="24" t="s">
        <v>1</v>
      </c>
      <c r="D11" s="24"/>
      <c r="E11" s="32"/>
      <c r="F11" s="28" t="s">
        <v>22</v>
      </c>
      <c r="G11" s="26" t="s">
        <v>23</v>
      </c>
      <c r="H11" s="24" t="s">
        <v>1</v>
      </c>
      <c r="I11" s="2"/>
      <c r="J11" s="2"/>
    </row>
    <row r="12" spans="1:10" ht="15.75" x14ac:dyDescent="0.25">
      <c r="A12" s="13" t="s">
        <v>24</v>
      </c>
      <c r="C12" s="17">
        <v>0</v>
      </c>
      <c r="D12" s="17"/>
      <c r="E12" s="35"/>
      <c r="F12" s="39" t="s">
        <v>60</v>
      </c>
      <c r="G12" s="40">
        <v>44666</v>
      </c>
      <c r="H12" s="17">
        <v>150</v>
      </c>
      <c r="I12" s="2"/>
      <c r="J12" s="2"/>
    </row>
    <row r="13" spans="1:10" ht="15.75" x14ac:dyDescent="0.25">
      <c r="A13" s="29" t="s">
        <v>25</v>
      </c>
      <c r="B13" s="40">
        <v>44649</v>
      </c>
      <c r="C13" s="17">
        <v>22.05</v>
      </c>
      <c r="D13" s="17" t="s">
        <v>261</v>
      </c>
      <c r="E13" s="35"/>
      <c r="F13" s="39" t="s">
        <v>34</v>
      </c>
      <c r="G13" s="40">
        <v>44680</v>
      </c>
      <c r="H13" s="17">
        <v>96.8</v>
      </c>
      <c r="I13" s="2"/>
      <c r="J13" s="2"/>
    </row>
    <row r="14" spans="1:10" ht="15.75" x14ac:dyDescent="0.25">
      <c r="A14" s="29" t="s">
        <v>61</v>
      </c>
      <c r="B14" s="40">
        <v>44656</v>
      </c>
      <c r="C14" s="17">
        <v>87</v>
      </c>
      <c r="D14" s="17" t="s">
        <v>269</v>
      </c>
      <c r="E14" s="35"/>
      <c r="F14" s="2"/>
      <c r="G14" s="40"/>
      <c r="H14" s="17"/>
      <c r="I14" s="2"/>
      <c r="J14" s="2"/>
    </row>
    <row r="15" spans="1:10" ht="15.75" x14ac:dyDescent="0.25">
      <c r="A15" s="29" t="s">
        <v>61</v>
      </c>
      <c r="B15" s="40">
        <v>44656</v>
      </c>
      <c r="C15" s="17">
        <v>28</v>
      </c>
      <c r="D15" s="17" t="s">
        <v>269</v>
      </c>
      <c r="E15" s="35"/>
      <c r="F15" s="2"/>
      <c r="G15" s="40"/>
      <c r="H15" s="17"/>
      <c r="I15" s="2"/>
      <c r="J15" s="2"/>
    </row>
    <row r="16" spans="1:10" ht="15.75" x14ac:dyDescent="0.25">
      <c r="A16" s="29" t="s">
        <v>61</v>
      </c>
      <c r="B16" s="40">
        <v>44656</v>
      </c>
      <c r="C16" s="17">
        <v>27</v>
      </c>
      <c r="D16" s="17" t="s">
        <v>269</v>
      </c>
      <c r="E16" s="35"/>
      <c r="F16" s="2"/>
      <c r="G16" s="40"/>
      <c r="H16" s="17"/>
      <c r="I16" s="2"/>
      <c r="J16" s="2"/>
    </row>
    <row r="17" spans="1:10" ht="15.75" x14ac:dyDescent="0.25">
      <c r="A17" s="29" t="s">
        <v>61</v>
      </c>
      <c r="B17" s="40">
        <v>44656</v>
      </c>
      <c r="C17" s="17">
        <v>24</v>
      </c>
      <c r="D17" s="17" t="s">
        <v>269</v>
      </c>
      <c r="E17" s="35"/>
      <c r="F17" s="2"/>
      <c r="G17" s="40"/>
      <c r="H17" s="17"/>
      <c r="I17" s="2"/>
      <c r="J17" s="2"/>
    </row>
    <row r="18" spans="1:10" ht="15.75" x14ac:dyDescent="0.25">
      <c r="A18" s="29" t="s">
        <v>61</v>
      </c>
      <c r="B18" s="40">
        <v>44656</v>
      </c>
      <c r="C18" s="17">
        <v>24</v>
      </c>
      <c r="D18" s="17" t="s">
        <v>269</v>
      </c>
      <c r="E18" s="35"/>
      <c r="F18" s="2"/>
      <c r="G18" s="40"/>
      <c r="H18" s="17"/>
      <c r="I18" s="2"/>
      <c r="J18" s="2"/>
    </row>
    <row r="19" spans="1:10" ht="15.75" x14ac:dyDescent="0.25">
      <c r="A19" s="29" t="s">
        <v>61</v>
      </c>
      <c r="B19" s="40">
        <v>44659</v>
      </c>
      <c r="C19" s="17">
        <v>40</v>
      </c>
      <c r="D19" s="17" t="s">
        <v>269</v>
      </c>
      <c r="E19" s="35"/>
      <c r="F19" s="2"/>
      <c r="G19" s="40"/>
      <c r="H19" s="17"/>
      <c r="I19" s="2"/>
      <c r="J19" s="2"/>
    </row>
    <row r="20" spans="1:10" ht="15.75" x14ac:dyDescent="0.25">
      <c r="A20" s="13" t="s">
        <v>24</v>
      </c>
      <c r="B20" s="97">
        <v>43574</v>
      </c>
      <c r="C20" s="88">
        <v>1817.65</v>
      </c>
      <c r="D20" s="17" t="s">
        <v>260</v>
      </c>
      <c r="E20" s="35"/>
      <c r="F20" s="2"/>
      <c r="G20" s="40"/>
      <c r="H20" s="17"/>
      <c r="I20" s="2"/>
      <c r="J20" s="2"/>
    </row>
    <row r="21" spans="1:10" ht="15.75" x14ac:dyDescent="0.25">
      <c r="A21" s="13"/>
      <c r="B21" s="40"/>
      <c r="C21" s="17"/>
      <c r="D21" s="17"/>
      <c r="E21" s="35"/>
      <c r="F21" s="2"/>
      <c r="G21" s="40"/>
      <c r="H21" s="17"/>
      <c r="I21" s="2"/>
      <c r="J21" s="2"/>
    </row>
    <row r="22" spans="1:10" ht="16.5" thickBot="1" x14ac:dyDescent="0.3">
      <c r="A22" s="25" t="s">
        <v>35</v>
      </c>
      <c r="B22" s="40"/>
      <c r="C22" s="30">
        <f>SUM(C12:C21)</f>
        <v>2069.7000000000003</v>
      </c>
      <c r="D22" s="16"/>
      <c r="E22" s="37"/>
      <c r="F22" s="25" t="s">
        <v>35</v>
      </c>
      <c r="G22" s="40"/>
      <c r="H22" s="30">
        <f>SUM(H12:H21)</f>
        <v>246.8</v>
      </c>
      <c r="I22" s="2"/>
    </row>
    <row r="23" spans="1:10" ht="16.5" thickTop="1" x14ac:dyDescent="0.25">
      <c r="A23" s="13"/>
      <c r="B23" s="40"/>
      <c r="C23" s="17"/>
      <c r="D23" s="17"/>
      <c r="E23" s="35"/>
      <c r="F23" s="2"/>
      <c r="G23" s="40"/>
      <c r="H23" s="17"/>
      <c r="I23" s="2"/>
    </row>
    <row r="24" spans="1:10" ht="17.25" x14ac:dyDescent="0.35">
      <c r="A24" s="28" t="s">
        <v>26</v>
      </c>
      <c r="B24" s="26" t="s">
        <v>23</v>
      </c>
      <c r="C24" s="24" t="s">
        <v>1</v>
      </c>
      <c r="D24" s="24"/>
      <c r="E24" s="32"/>
      <c r="F24" s="28" t="s">
        <v>26</v>
      </c>
      <c r="G24" s="26" t="s">
        <v>23</v>
      </c>
      <c r="H24" s="24" t="s">
        <v>1</v>
      </c>
      <c r="I24" s="2"/>
    </row>
    <row r="25" spans="1:10" ht="15.75" x14ac:dyDescent="0.25">
      <c r="A25" s="2" t="s">
        <v>63</v>
      </c>
      <c r="B25" s="40">
        <v>44617</v>
      </c>
      <c r="C25" s="17">
        <v>1049.8499999999999</v>
      </c>
      <c r="D25" s="17" t="s">
        <v>293</v>
      </c>
      <c r="E25" s="35"/>
      <c r="F25" s="2" t="s">
        <v>62</v>
      </c>
      <c r="G25" s="40">
        <v>44677</v>
      </c>
      <c r="H25" s="17">
        <v>69</v>
      </c>
      <c r="I25" s="2" t="s">
        <v>308</v>
      </c>
    </row>
    <row r="26" spans="1:10" ht="15.75" x14ac:dyDescent="0.25">
      <c r="A26" s="2" t="s">
        <v>65</v>
      </c>
      <c r="B26" s="40">
        <v>44660</v>
      </c>
      <c r="C26" s="17">
        <v>65</v>
      </c>
      <c r="D26" s="17" t="s">
        <v>290</v>
      </c>
      <c r="E26" s="35"/>
      <c r="F26" s="2" t="s">
        <v>64</v>
      </c>
      <c r="G26" s="40">
        <v>44668</v>
      </c>
      <c r="H26" s="17">
        <v>2904.95</v>
      </c>
      <c r="I26" s="2" t="s">
        <v>327</v>
      </c>
    </row>
    <row r="27" spans="1:10" ht="15.75" x14ac:dyDescent="0.25">
      <c r="A27" s="2" t="s">
        <v>66</v>
      </c>
      <c r="B27" s="40">
        <v>44661</v>
      </c>
      <c r="C27" s="17">
        <v>25.5</v>
      </c>
      <c r="D27" s="17" t="s">
        <v>265</v>
      </c>
      <c r="E27" s="35"/>
      <c r="F27" s="2"/>
      <c r="G27" s="40"/>
      <c r="H27" s="17"/>
      <c r="I27" s="2"/>
      <c r="J27" s="2"/>
    </row>
    <row r="28" spans="1:10" ht="15.75" x14ac:dyDescent="0.25">
      <c r="A28" s="2" t="s">
        <v>36</v>
      </c>
      <c r="B28" s="40">
        <v>44654</v>
      </c>
      <c r="C28" s="17">
        <v>141</v>
      </c>
      <c r="D28" s="17" t="s">
        <v>254</v>
      </c>
      <c r="E28" s="35"/>
      <c r="F28" s="2"/>
      <c r="G28" s="40"/>
      <c r="H28" s="17"/>
      <c r="I28" s="2"/>
      <c r="J28" s="2"/>
    </row>
    <row r="29" spans="1:10" ht="15.75" x14ac:dyDescent="0.25">
      <c r="A29" s="2" t="s">
        <v>67</v>
      </c>
      <c r="B29" s="40">
        <v>44666</v>
      </c>
      <c r="C29" s="17">
        <v>150</v>
      </c>
      <c r="D29" s="17" t="s">
        <v>255</v>
      </c>
      <c r="E29" s="35"/>
      <c r="F29" s="2"/>
      <c r="G29" s="40"/>
      <c r="H29" s="17"/>
      <c r="I29" s="2"/>
      <c r="J29" s="2"/>
    </row>
    <row r="30" spans="1:10" ht="15.75" x14ac:dyDescent="0.25">
      <c r="A30" s="2" t="s">
        <v>205</v>
      </c>
      <c r="B30" s="97">
        <v>43577</v>
      </c>
      <c r="C30" s="88">
        <v>117.45</v>
      </c>
      <c r="D30" s="17" t="s">
        <v>270</v>
      </c>
      <c r="E30" s="35"/>
      <c r="F30" s="2"/>
      <c r="G30" s="40"/>
      <c r="H30" s="17"/>
      <c r="I30" s="2"/>
      <c r="J30" s="2"/>
    </row>
    <row r="31" spans="1:10" ht="15.75" x14ac:dyDescent="0.25">
      <c r="A31" s="2" t="s">
        <v>68</v>
      </c>
      <c r="B31" s="97">
        <v>43578</v>
      </c>
      <c r="C31" s="88">
        <v>807</v>
      </c>
      <c r="D31" s="17" t="s">
        <v>288</v>
      </c>
      <c r="E31" s="35"/>
      <c r="F31" s="2"/>
      <c r="G31" s="40"/>
      <c r="H31" s="17"/>
      <c r="I31" s="2"/>
      <c r="J31" s="2"/>
    </row>
    <row r="32" spans="1:10" ht="15.75" x14ac:dyDescent="0.25">
      <c r="A32" s="2" t="s">
        <v>69</v>
      </c>
      <c r="B32" s="97">
        <v>43585</v>
      </c>
      <c r="C32" s="98">
        <v>682</v>
      </c>
      <c r="D32" s="17" t="s">
        <v>288</v>
      </c>
      <c r="E32" s="35"/>
      <c r="F32" s="2"/>
      <c r="G32" s="40"/>
      <c r="H32" s="17"/>
      <c r="I32" s="2"/>
      <c r="J32" s="2"/>
    </row>
    <row r="33" spans="1:10" ht="15.75" x14ac:dyDescent="0.25">
      <c r="A33" s="13"/>
      <c r="B33" s="40"/>
      <c r="C33" s="17"/>
      <c r="D33" s="17"/>
      <c r="E33" s="35"/>
      <c r="F33" s="2"/>
      <c r="G33" s="40"/>
      <c r="H33" s="17"/>
      <c r="I33" s="2"/>
      <c r="J33" s="2"/>
    </row>
    <row r="34" spans="1:10" ht="16.5" thickBot="1" x14ac:dyDescent="0.3">
      <c r="A34" s="25" t="s">
        <v>37</v>
      </c>
      <c r="B34" s="40"/>
      <c r="C34" s="30">
        <f>SUM(C25:C33)</f>
        <v>3037.8</v>
      </c>
      <c r="D34" s="16"/>
      <c r="E34" s="37"/>
      <c r="F34" s="47" t="s">
        <v>58</v>
      </c>
      <c r="G34" s="40"/>
      <c r="H34" s="30">
        <f>SUM(H25:H33)</f>
        <v>2973.95</v>
      </c>
      <c r="I34" s="2"/>
      <c r="J34" s="2"/>
    </row>
    <row r="35" spans="1:10" ht="16.5" thickTop="1" x14ac:dyDescent="0.25">
      <c r="A35" s="13"/>
      <c r="B35" s="40"/>
      <c r="C35" s="17"/>
      <c r="D35" s="17"/>
      <c r="E35" s="35"/>
      <c r="F35" s="2"/>
      <c r="G35" s="40"/>
      <c r="H35" s="17"/>
      <c r="I35" s="2"/>
      <c r="J35" s="2"/>
    </row>
    <row r="36" spans="1:10" ht="15.75" x14ac:dyDescent="0.25">
      <c r="A36" s="13"/>
      <c r="B36" s="40"/>
      <c r="C36" s="17"/>
      <c r="D36" s="17"/>
      <c r="E36" s="35"/>
      <c r="F36" s="2"/>
      <c r="G36" s="40"/>
      <c r="H36" s="17"/>
      <c r="I36" s="2"/>
      <c r="J36" s="2"/>
    </row>
    <row r="37" spans="1:10" ht="15.75" x14ac:dyDescent="0.25">
      <c r="A37" s="13"/>
      <c r="B37" s="40"/>
      <c r="C37" s="17"/>
      <c r="D37" s="17"/>
      <c r="E37" s="35"/>
      <c r="F37" s="2"/>
      <c r="G37" s="40"/>
      <c r="H37" s="17"/>
      <c r="I37" s="2"/>
      <c r="J37" s="2"/>
    </row>
    <row r="38" spans="1:10" ht="15.75" x14ac:dyDescent="0.25">
      <c r="A38" s="13"/>
      <c r="B38" s="44"/>
      <c r="C38" s="17"/>
      <c r="D38" s="17"/>
      <c r="E38" s="35"/>
      <c r="F38" s="2"/>
      <c r="G38" s="44"/>
      <c r="H38" s="17"/>
      <c r="I38" s="2"/>
      <c r="J38" s="2"/>
    </row>
    <row r="39" spans="1:10" ht="15.75" x14ac:dyDescent="0.25">
      <c r="A39" s="13"/>
      <c r="B39" s="44"/>
      <c r="C39" s="17"/>
      <c r="D39" s="17"/>
      <c r="E39" s="35"/>
      <c r="F39" s="2"/>
      <c r="G39" s="44"/>
      <c r="H39" s="17"/>
      <c r="I39" s="2"/>
      <c r="J39" s="2"/>
    </row>
    <row r="40" spans="1:10" ht="15.75" x14ac:dyDescent="0.25">
      <c r="A40" s="13"/>
      <c r="B40" s="44"/>
      <c r="C40" s="17"/>
      <c r="D40" s="17"/>
      <c r="E40" s="35"/>
      <c r="F40" s="2"/>
      <c r="G40" s="44"/>
      <c r="H40" s="17"/>
      <c r="I40" s="2"/>
      <c r="J40" s="2"/>
    </row>
  </sheetData>
  <phoneticPr fontId="14" type="noConversion"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workbookViewId="0"/>
  </sheetViews>
  <sheetFormatPr defaultRowHeight="15" x14ac:dyDescent="0.25"/>
  <cols>
    <col min="1" max="1" width="30.7109375" bestFit="1" customWidth="1"/>
    <col min="3" max="3" width="14.28515625" bestFit="1" customWidth="1"/>
    <col min="5" max="5" width="6.140625" customWidth="1"/>
    <col min="6" max="6" width="26.7109375" customWidth="1"/>
    <col min="8" max="8" width="14.28515625" bestFit="1" customWidth="1"/>
  </cols>
  <sheetData>
    <row r="1" spans="1:10" ht="15.75" x14ac:dyDescent="0.25">
      <c r="A1" s="130" t="s">
        <v>107</v>
      </c>
      <c r="B1" s="2"/>
      <c r="C1" s="4">
        <v>2018</v>
      </c>
      <c r="D1" s="2"/>
      <c r="E1" s="31"/>
      <c r="F1" s="22" t="s">
        <v>27</v>
      </c>
      <c r="G1" s="2"/>
      <c r="H1" s="4">
        <v>2018</v>
      </c>
      <c r="I1" s="2"/>
      <c r="J1" s="2"/>
    </row>
    <row r="2" spans="1:10" ht="17.25" x14ac:dyDescent="0.35">
      <c r="A2" s="13"/>
      <c r="B2" s="23"/>
      <c r="C2" s="24" t="s">
        <v>59</v>
      </c>
      <c r="D2" s="24"/>
      <c r="E2" s="32"/>
      <c r="F2" s="2"/>
      <c r="G2" s="23"/>
      <c r="H2" s="24" t="s">
        <v>59</v>
      </c>
      <c r="I2" s="2"/>
      <c r="J2" s="2"/>
    </row>
    <row r="3" spans="1:10" ht="15.75" x14ac:dyDescent="0.25">
      <c r="A3" s="25" t="s">
        <v>29</v>
      </c>
      <c r="B3" s="26">
        <v>43209</v>
      </c>
      <c r="C3" s="27">
        <v>22328.420000000002</v>
      </c>
      <c r="D3" s="27"/>
      <c r="E3" s="34"/>
      <c r="F3" s="25" t="s">
        <v>29</v>
      </c>
      <c r="G3" s="26">
        <v>43190</v>
      </c>
      <c r="H3" s="27">
        <v>6594.49</v>
      </c>
      <c r="I3" s="2"/>
      <c r="J3" s="2"/>
    </row>
    <row r="4" spans="1:10" ht="15.75" x14ac:dyDescent="0.25">
      <c r="A4" s="25"/>
      <c r="B4" s="26"/>
      <c r="C4" s="45"/>
      <c r="D4" s="17"/>
      <c r="E4" s="35"/>
      <c r="F4" s="25"/>
      <c r="G4" s="26"/>
      <c r="H4" s="46"/>
      <c r="I4" s="2"/>
      <c r="J4" s="2"/>
    </row>
    <row r="5" spans="1:10" ht="15.75" x14ac:dyDescent="0.25">
      <c r="A5" s="25" t="s">
        <v>30</v>
      </c>
      <c r="B5" s="26"/>
      <c r="C5" s="17">
        <f>C21</f>
        <v>10214.49</v>
      </c>
      <c r="D5" s="17"/>
      <c r="E5" s="35"/>
      <c r="F5" s="25" t="s">
        <v>30</v>
      </c>
      <c r="G5" s="26"/>
      <c r="H5" s="17">
        <f>H21</f>
        <v>4115.8099999999995</v>
      </c>
      <c r="I5" s="2"/>
      <c r="J5" s="2"/>
    </row>
    <row r="6" spans="1:10" ht="15.75" x14ac:dyDescent="0.25">
      <c r="A6" s="25"/>
      <c r="B6" s="26"/>
      <c r="C6" s="17"/>
      <c r="D6" s="17"/>
      <c r="E6" s="35"/>
      <c r="F6" s="25"/>
      <c r="G6" s="26"/>
      <c r="H6" s="17"/>
      <c r="I6" s="2"/>
      <c r="J6" s="2"/>
    </row>
    <row r="7" spans="1:10" ht="15.75" x14ac:dyDescent="0.25">
      <c r="A7" s="25" t="s">
        <v>31</v>
      </c>
      <c r="C7" s="9">
        <f>C30</f>
        <v>0</v>
      </c>
      <c r="D7" s="9"/>
      <c r="E7" s="36"/>
      <c r="F7" s="25" t="s">
        <v>31</v>
      </c>
      <c r="H7" s="9">
        <f>H30</f>
        <v>8720.75</v>
      </c>
      <c r="I7" s="2"/>
      <c r="J7" s="2"/>
    </row>
    <row r="8" spans="1:10" ht="15.75" x14ac:dyDescent="0.25">
      <c r="A8" s="25"/>
      <c r="B8" s="26"/>
      <c r="C8" s="17"/>
      <c r="D8" s="17"/>
      <c r="E8" s="35"/>
      <c r="F8" s="25"/>
      <c r="G8" s="26"/>
      <c r="H8" s="17"/>
      <c r="I8" s="2"/>
      <c r="J8" s="2"/>
    </row>
    <row r="9" spans="1:10" ht="16.5" thickBot="1" x14ac:dyDescent="0.3">
      <c r="A9" s="25" t="s">
        <v>32</v>
      </c>
      <c r="B9" s="26">
        <v>45046</v>
      </c>
      <c r="C9" s="63">
        <f>C3+C5-C7</f>
        <v>32542.910000000003</v>
      </c>
      <c r="D9" s="16"/>
      <c r="E9" s="37"/>
      <c r="F9" s="25" t="s">
        <v>32</v>
      </c>
      <c r="G9" s="26">
        <v>43220</v>
      </c>
      <c r="H9" s="63">
        <f>H3+H5-H7</f>
        <v>1989.5499999999993</v>
      </c>
      <c r="I9" s="2"/>
      <c r="J9" s="2"/>
    </row>
    <row r="10" spans="1:10" ht="16.5" thickTop="1" x14ac:dyDescent="0.25">
      <c r="A10" s="25"/>
      <c r="B10" s="26"/>
      <c r="C10" s="17"/>
      <c r="D10" s="17"/>
      <c r="E10" s="35"/>
      <c r="F10" s="25"/>
      <c r="G10" s="26"/>
      <c r="H10" s="17"/>
      <c r="I10" s="2"/>
      <c r="J10" s="2"/>
    </row>
    <row r="11" spans="1:10" ht="17.25" x14ac:dyDescent="0.35">
      <c r="A11" s="28" t="s">
        <v>22</v>
      </c>
      <c r="B11" s="26" t="s">
        <v>23</v>
      </c>
      <c r="C11" s="24" t="s">
        <v>1</v>
      </c>
      <c r="D11" s="24"/>
      <c r="E11" s="32"/>
      <c r="F11" s="28" t="s">
        <v>22</v>
      </c>
      <c r="G11" s="26" t="s">
        <v>23</v>
      </c>
      <c r="H11" s="24" t="s">
        <v>1</v>
      </c>
      <c r="I11" s="2"/>
      <c r="J11" s="2"/>
    </row>
    <row r="12" spans="1:10" ht="15.75" x14ac:dyDescent="0.25">
      <c r="A12" s="2" t="s">
        <v>24</v>
      </c>
      <c r="B12" s="40">
        <v>43210</v>
      </c>
      <c r="C12" s="17">
        <v>1812.85</v>
      </c>
      <c r="D12" s="17"/>
      <c r="E12" s="35"/>
      <c r="F12" s="135" t="s">
        <v>294</v>
      </c>
      <c r="G12" s="40">
        <v>43206</v>
      </c>
      <c r="H12" s="17">
        <v>1244.3699999999999</v>
      </c>
      <c r="I12" s="2"/>
      <c r="J12" s="2"/>
    </row>
    <row r="13" spans="1:10" ht="15.75" x14ac:dyDescent="0.25">
      <c r="A13" s="135" t="s">
        <v>249</v>
      </c>
      <c r="B13" s="40">
        <v>43219</v>
      </c>
      <c r="C13" s="17">
        <v>532.48</v>
      </c>
      <c r="D13" s="17"/>
      <c r="E13" s="35"/>
      <c r="F13" s="135" t="s">
        <v>294</v>
      </c>
      <c r="G13" s="40">
        <v>43206</v>
      </c>
      <c r="H13" s="17">
        <v>879.57</v>
      </c>
      <c r="I13" s="2"/>
      <c r="J13" s="2"/>
    </row>
    <row r="14" spans="1:10" ht="15.75" x14ac:dyDescent="0.25">
      <c r="A14" s="135" t="s">
        <v>249</v>
      </c>
      <c r="B14" s="40">
        <v>43219</v>
      </c>
      <c r="C14" s="17">
        <v>7869.16</v>
      </c>
      <c r="D14" s="17"/>
      <c r="E14" s="35"/>
      <c r="F14" s="135" t="s">
        <v>294</v>
      </c>
      <c r="G14" s="40">
        <v>43206</v>
      </c>
      <c r="H14" s="17">
        <v>896.07</v>
      </c>
      <c r="I14" s="2"/>
      <c r="J14" s="2"/>
    </row>
    <row r="15" spans="1:10" ht="15.75" x14ac:dyDescent="0.25">
      <c r="A15" s="135"/>
      <c r="B15" s="40"/>
      <c r="C15" s="17"/>
      <c r="D15" s="17"/>
      <c r="E15" s="35"/>
      <c r="F15" s="135" t="s">
        <v>294</v>
      </c>
      <c r="G15" s="40">
        <v>43206</v>
      </c>
      <c r="H15" s="17">
        <v>196.81</v>
      </c>
      <c r="I15" s="2"/>
      <c r="J15" s="2"/>
    </row>
    <row r="16" spans="1:10" ht="15.75" x14ac:dyDescent="0.25">
      <c r="A16" s="135"/>
      <c r="B16" s="40"/>
      <c r="C16" s="17"/>
      <c r="D16" s="17"/>
      <c r="E16" s="35"/>
      <c r="F16" s="135" t="s">
        <v>294</v>
      </c>
      <c r="G16" s="40">
        <v>43206</v>
      </c>
      <c r="H16" s="17">
        <v>159.62</v>
      </c>
      <c r="I16" s="2"/>
      <c r="J16" s="2"/>
    </row>
    <row r="17" spans="1:10" ht="15.75" x14ac:dyDescent="0.25">
      <c r="A17" s="135"/>
      <c r="B17" s="40"/>
      <c r="C17" s="17"/>
      <c r="D17" s="17"/>
      <c r="E17" s="35"/>
      <c r="F17" s="135" t="s">
        <v>294</v>
      </c>
      <c r="G17" s="40">
        <v>43206</v>
      </c>
      <c r="H17" s="17">
        <v>409.16</v>
      </c>
      <c r="I17" s="2"/>
      <c r="J17" s="2"/>
    </row>
    <row r="18" spans="1:10" ht="15.75" x14ac:dyDescent="0.25">
      <c r="A18" s="135"/>
      <c r="B18" s="40"/>
      <c r="C18" s="17"/>
      <c r="D18" s="17"/>
      <c r="E18" s="35"/>
      <c r="F18" s="135" t="s">
        <v>294</v>
      </c>
      <c r="G18" s="40">
        <v>43206</v>
      </c>
      <c r="H18" s="17">
        <v>328.26</v>
      </c>
      <c r="I18" s="2"/>
      <c r="J18" s="2"/>
    </row>
    <row r="19" spans="1:10" ht="15.75" x14ac:dyDescent="0.25">
      <c r="D19" s="17"/>
      <c r="E19" s="35"/>
      <c r="F19" s="2" t="s">
        <v>278</v>
      </c>
      <c r="G19" s="40">
        <v>43206</v>
      </c>
      <c r="H19" s="17">
        <v>1.95</v>
      </c>
      <c r="I19" s="2"/>
      <c r="J19" s="2"/>
    </row>
    <row r="20" spans="1:10" ht="15.75" x14ac:dyDescent="0.25">
      <c r="A20" s="13"/>
      <c r="B20" s="40"/>
      <c r="C20" s="17"/>
      <c r="D20" s="17"/>
      <c r="E20" s="35"/>
      <c r="F20" s="2"/>
      <c r="G20" s="40"/>
      <c r="H20" s="17"/>
      <c r="I20" s="2"/>
    </row>
    <row r="21" spans="1:10" ht="16.5" thickBot="1" x14ac:dyDescent="0.3">
      <c r="A21" s="25" t="s">
        <v>35</v>
      </c>
      <c r="B21" s="40"/>
      <c r="C21" s="30">
        <f>SUM(C12:C20)</f>
        <v>10214.49</v>
      </c>
      <c r="D21" s="16"/>
      <c r="E21" s="37"/>
      <c r="F21" s="25" t="s">
        <v>35</v>
      </c>
      <c r="G21" s="40"/>
      <c r="H21" s="30">
        <f>SUM(H12:H20)</f>
        <v>4115.8099999999995</v>
      </c>
      <c r="I21" s="2"/>
    </row>
    <row r="22" spans="1:10" ht="16.5" thickTop="1" x14ac:dyDescent="0.25">
      <c r="A22" s="13"/>
      <c r="B22" s="40"/>
      <c r="C22" s="17"/>
      <c r="D22" s="17"/>
      <c r="E22" s="35"/>
      <c r="F22" s="2"/>
      <c r="G22" s="40"/>
      <c r="H22" s="17"/>
      <c r="I22" s="2"/>
    </row>
    <row r="23" spans="1:10" ht="17.25" x14ac:dyDescent="0.35">
      <c r="A23" s="28" t="s">
        <v>26</v>
      </c>
      <c r="B23" s="26" t="s">
        <v>23</v>
      </c>
      <c r="C23" s="24" t="s">
        <v>1</v>
      </c>
      <c r="D23" s="24"/>
      <c r="E23" s="32"/>
      <c r="F23" s="28" t="s">
        <v>26</v>
      </c>
      <c r="G23" s="26" t="s">
        <v>23</v>
      </c>
      <c r="H23" s="24" t="s">
        <v>1</v>
      </c>
      <c r="I23" s="2"/>
      <c r="J23" s="2"/>
    </row>
    <row r="24" spans="1:10" ht="15.75" x14ac:dyDescent="0.25">
      <c r="A24" s="2"/>
      <c r="B24" s="40"/>
      <c r="C24" s="17"/>
      <c r="D24" s="17"/>
      <c r="E24" s="35"/>
      <c r="F24" s="120" t="s">
        <v>295</v>
      </c>
      <c r="G24" s="40">
        <v>43193</v>
      </c>
      <c r="H24" s="17">
        <v>50</v>
      </c>
      <c r="I24" s="2"/>
      <c r="J24" s="2"/>
    </row>
    <row r="25" spans="1:10" ht="15.75" x14ac:dyDescent="0.25">
      <c r="A25" s="2"/>
      <c r="B25" s="40"/>
      <c r="C25" s="17"/>
      <c r="D25" s="17"/>
      <c r="E25" s="35"/>
      <c r="F25" s="2" t="s">
        <v>278</v>
      </c>
      <c r="G25" s="40">
        <v>43199</v>
      </c>
      <c r="H25" s="17">
        <v>1.95</v>
      </c>
      <c r="I25" s="2"/>
      <c r="J25" s="2"/>
    </row>
    <row r="26" spans="1:10" ht="15.75" x14ac:dyDescent="0.25">
      <c r="A26" s="2"/>
      <c r="B26" s="40"/>
      <c r="C26" s="17"/>
      <c r="D26" s="17"/>
      <c r="E26" s="35"/>
      <c r="F26" s="120" t="s">
        <v>296</v>
      </c>
      <c r="G26" s="40">
        <v>43202</v>
      </c>
      <c r="H26" s="17">
        <v>267.16000000000003</v>
      </c>
      <c r="I26" s="2"/>
      <c r="J26" s="2"/>
    </row>
    <row r="27" spans="1:10" ht="15.75" x14ac:dyDescent="0.25">
      <c r="A27" s="2"/>
      <c r="B27" s="40"/>
      <c r="C27" s="17"/>
      <c r="D27" s="17"/>
      <c r="E27" s="35"/>
      <c r="F27" s="2" t="s">
        <v>297</v>
      </c>
      <c r="G27" s="40">
        <v>43220</v>
      </c>
      <c r="H27" s="17">
        <v>532.48</v>
      </c>
      <c r="I27" s="2"/>
      <c r="J27" s="2"/>
    </row>
    <row r="28" spans="1:10" ht="15.75" x14ac:dyDescent="0.25">
      <c r="A28" s="2"/>
      <c r="B28" s="40"/>
      <c r="C28" s="17"/>
      <c r="D28" s="17"/>
      <c r="E28" s="35"/>
      <c r="F28" s="2" t="s">
        <v>297</v>
      </c>
      <c r="G28" s="40">
        <v>43220</v>
      </c>
      <c r="H28" s="17">
        <v>7869.16</v>
      </c>
      <c r="I28" s="2"/>
      <c r="J28" s="2"/>
    </row>
    <row r="29" spans="1:10" ht="15.75" x14ac:dyDescent="0.25">
      <c r="A29" s="13"/>
      <c r="B29" s="40"/>
      <c r="C29" s="17"/>
      <c r="D29" s="17"/>
      <c r="E29" s="35"/>
      <c r="F29" s="2"/>
      <c r="G29" s="40"/>
      <c r="H29" s="17"/>
      <c r="I29" s="2"/>
      <c r="J29" s="2"/>
    </row>
    <row r="30" spans="1:10" ht="16.5" thickBot="1" x14ac:dyDescent="0.3">
      <c r="A30" s="42" t="s">
        <v>37</v>
      </c>
      <c r="B30" s="40"/>
      <c r="C30" s="30">
        <f>SUM(C24:C29)</f>
        <v>0</v>
      </c>
      <c r="D30" s="16"/>
      <c r="E30" s="37"/>
      <c r="F30" s="47" t="s">
        <v>58</v>
      </c>
      <c r="G30" s="40"/>
      <c r="H30" s="30">
        <f>SUM(H24:H29)</f>
        <v>8720.75</v>
      </c>
      <c r="I30" s="2"/>
      <c r="J30" s="2"/>
    </row>
    <row r="31" spans="1:10" ht="16.5" thickTop="1" x14ac:dyDescent="0.25">
      <c r="A31" s="13"/>
      <c r="B31" s="40"/>
      <c r="C31" s="17"/>
      <c r="D31" s="17"/>
      <c r="E31" s="35"/>
      <c r="F31" s="2"/>
      <c r="G31" s="40"/>
      <c r="H31" s="17"/>
      <c r="I31" s="2"/>
      <c r="J31" s="2"/>
    </row>
    <row r="32" spans="1:10" ht="15.75" x14ac:dyDescent="0.25">
      <c r="A32" s="13"/>
      <c r="B32" s="40"/>
      <c r="C32" s="17"/>
      <c r="D32" s="17"/>
      <c r="E32" s="35"/>
      <c r="F32" s="2"/>
      <c r="G32" s="40"/>
      <c r="H32" s="17"/>
      <c r="I32" s="2"/>
      <c r="J32" s="2"/>
    </row>
    <row r="33" spans="1:10" ht="15.75" x14ac:dyDescent="0.25">
      <c r="A33" s="13"/>
      <c r="B33" s="40"/>
      <c r="C33" s="17"/>
      <c r="D33" s="17"/>
      <c r="E33" s="35"/>
      <c r="F33" s="2"/>
      <c r="G33" s="40"/>
      <c r="H33" s="17"/>
      <c r="I33" s="2"/>
      <c r="J33" s="2"/>
    </row>
    <row r="34" spans="1:10" ht="15.75" x14ac:dyDescent="0.25">
      <c r="A34" s="13"/>
      <c r="B34" s="44"/>
      <c r="C34" s="17"/>
      <c r="D34" s="17"/>
      <c r="E34" s="35"/>
      <c r="F34" s="2"/>
      <c r="G34" s="44"/>
      <c r="H34" s="17"/>
      <c r="I34" s="2"/>
      <c r="J34" s="2"/>
    </row>
    <row r="35" spans="1:10" ht="15.75" x14ac:dyDescent="0.25">
      <c r="A35" s="13"/>
      <c r="B35" s="44"/>
      <c r="C35" s="17"/>
      <c r="D35" s="17"/>
      <c r="E35" s="35"/>
      <c r="F35" s="2"/>
      <c r="G35" s="44"/>
      <c r="H35" s="17"/>
      <c r="I35" s="2"/>
      <c r="J35" s="2"/>
    </row>
    <row r="36" spans="1:10" ht="15.75" x14ac:dyDescent="0.25">
      <c r="A36" s="13"/>
      <c r="B36" s="44"/>
      <c r="C36" s="17"/>
      <c r="D36" s="17"/>
      <c r="E36" s="35"/>
      <c r="F36" s="2"/>
      <c r="G36" s="44"/>
      <c r="H36" s="17"/>
      <c r="I36" s="2"/>
      <c r="J36" s="2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workbookViewId="0">
      <selection activeCell="F19" sqref="F19"/>
    </sheetView>
  </sheetViews>
  <sheetFormatPr defaultRowHeight="15" x14ac:dyDescent="0.25"/>
  <cols>
    <col min="1" max="1" width="34.140625" customWidth="1"/>
    <col min="3" max="3" width="14.28515625" bestFit="1" customWidth="1"/>
    <col min="5" max="5" width="6.140625" customWidth="1"/>
    <col min="6" max="6" width="26.7109375" customWidth="1"/>
    <col min="8" max="8" width="14.28515625" bestFit="1" customWidth="1"/>
  </cols>
  <sheetData>
    <row r="1" spans="1:10" ht="15.75" x14ac:dyDescent="0.25">
      <c r="A1" s="22" t="s">
        <v>107</v>
      </c>
      <c r="B1" s="2"/>
      <c r="C1" s="4">
        <v>2018</v>
      </c>
      <c r="D1" s="2"/>
      <c r="E1" s="31"/>
      <c r="F1" s="22" t="s">
        <v>27</v>
      </c>
      <c r="G1" s="2"/>
      <c r="H1" s="4">
        <v>2018</v>
      </c>
      <c r="I1" s="2"/>
      <c r="J1" s="2"/>
    </row>
    <row r="2" spans="1:10" ht="17.25" x14ac:dyDescent="0.35">
      <c r="A2" s="13"/>
      <c r="B2" s="23"/>
      <c r="C2" s="24" t="s">
        <v>7</v>
      </c>
      <c r="D2" s="24"/>
      <c r="E2" s="32"/>
      <c r="F2" s="2"/>
      <c r="G2" s="23"/>
      <c r="H2" s="24" t="s">
        <v>7</v>
      </c>
      <c r="I2" s="2"/>
      <c r="J2" s="2"/>
    </row>
    <row r="3" spans="1:10" ht="15.75" x14ac:dyDescent="0.25">
      <c r="A3" s="25" t="s">
        <v>29</v>
      </c>
      <c r="B3" s="26">
        <v>43221</v>
      </c>
      <c r="C3" s="27">
        <f>'Apr 2018'!C9</f>
        <v>32542.910000000003</v>
      </c>
      <c r="D3" s="27"/>
      <c r="E3" s="34"/>
      <c r="F3" s="25" t="s">
        <v>29</v>
      </c>
      <c r="G3" s="26">
        <v>43221</v>
      </c>
      <c r="H3" s="27">
        <f>'Apr 2018'!H9</f>
        <v>1989.5499999999993</v>
      </c>
      <c r="I3" s="2"/>
      <c r="J3" s="2"/>
    </row>
    <row r="4" spans="1:10" ht="15.75" x14ac:dyDescent="0.25">
      <c r="A4" s="25"/>
      <c r="B4" s="26"/>
      <c r="C4" s="45"/>
      <c r="D4" s="17"/>
      <c r="E4" s="35"/>
      <c r="F4" s="25"/>
      <c r="G4" s="26"/>
      <c r="H4" s="46"/>
      <c r="I4" s="2"/>
      <c r="J4" s="2"/>
    </row>
    <row r="5" spans="1:10" ht="15.75" x14ac:dyDescent="0.25">
      <c r="A5" s="25" t="s">
        <v>30</v>
      </c>
      <c r="B5" s="26"/>
      <c r="C5" s="21">
        <v>0</v>
      </c>
      <c r="D5" s="17"/>
      <c r="E5" s="35"/>
      <c r="F5" s="25" t="s">
        <v>30</v>
      </c>
      <c r="G5" s="26"/>
      <c r="H5" s="17">
        <f>H14</f>
        <v>4200</v>
      </c>
      <c r="I5" s="2"/>
      <c r="J5" s="2"/>
    </row>
    <row r="6" spans="1:10" ht="15.75" x14ac:dyDescent="0.25">
      <c r="A6" s="25"/>
      <c r="B6" s="26"/>
      <c r="C6" s="17"/>
      <c r="D6" s="17"/>
      <c r="E6" s="35"/>
      <c r="F6" s="25"/>
      <c r="G6" s="26"/>
      <c r="H6" s="17"/>
      <c r="I6" s="2"/>
      <c r="J6" s="2"/>
    </row>
    <row r="7" spans="1:10" ht="15.75" x14ac:dyDescent="0.25">
      <c r="A7" s="25" t="s">
        <v>31</v>
      </c>
      <c r="C7" s="9">
        <f>C30</f>
        <v>6815.71</v>
      </c>
      <c r="D7" s="9"/>
      <c r="E7" s="36"/>
      <c r="F7" s="25" t="s">
        <v>31</v>
      </c>
      <c r="H7" s="9">
        <f>H30</f>
        <v>278</v>
      </c>
      <c r="I7" s="2"/>
      <c r="J7" s="2"/>
    </row>
    <row r="8" spans="1:10" ht="15.75" x14ac:dyDescent="0.25">
      <c r="A8" s="25"/>
      <c r="B8" s="26"/>
      <c r="C8" s="17"/>
      <c r="D8" s="17"/>
      <c r="E8" s="35"/>
      <c r="F8" s="25"/>
      <c r="G8" s="26"/>
      <c r="H8" s="17"/>
      <c r="I8" s="2"/>
      <c r="J8" s="2"/>
    </row>
    <row r="9" spans="1:10" ht="16.5" thickBot="1" x14ac:dyDescent="0.3">
      <c r="A9" s="25" t="s">
        <v>32</v>
      </c>
      <c r="B9" s="26">
        <v>43237</v>
      </c>
      <c r="C9" s="63">
        <f>C3+C5-C7</f>
        <v>25727.200000000004</v>
      </c>
      <c r="D9" s="16"/>
      <c r="E9" s="37"/>
      <c r="F9" s="25" t="s">
        <v>32</v>
      </c>
      <c r="G9" s="26">
        <v>43251</v>
      </c>
      <c r="H9" s="63">
        <f>H3+H5-H7</f>
        <v>5911.5499999999993</v>
      </c>
      <c r="I9" s="2"/>
      <c r="J9" s="2"/>
    </row>
    <row r="10" spans="1:10" ht="16.5" thickTop="1" x14ac:dyDescent="0.25">
      <c r="A10" s="25"/>
      <c r="B10" s="26"/>
      <c r="C10" s="17"/>
      <c r="D10" s="17"/>
      <c r="E10" s="35"/>
      <c r="F10" s="25"/>
      <c r="G10" s="26"/>
      <c r="H10" s="17"/>
      <c r="I10" s="2"/>
      <c r="J10" s="2"/>
    </row>
    <row r="11" spans="1:10" ht="17.25" x14ac:dyDescent="0.35">
      <c r="A11" s="28" t="s">
        <v>22</v>
      </c>
      <c r="B11" s="26" t="s">
        <v>23</v>
      </c>
      <c r="C11" s="24" t="s">
        <v>1</v>
      </c>
      <c r="D11" s="24"/>
      <c r="E11" s="32"/>
      <c r="F11" s="5" t="s">
        <v>33</v>
      </c>
      <c r="G11" s="26" t="s">
        <v>23</v>
      </c>
      <c r="H11" s="24" t="s">
        <v>1</v>
      </c>
      <c r="I11" s="2"/>
      <c r="J11" s="2"/>
    </row>
    <row r="12" spans="1:10" ht="15.75" x14ac:dyDescent="0.25">
      <c r="A12" s="2" t="s">
        <v>24</v>
      </c>
      <c r="B12" s="40"/>
      <c r="C12" s="17">
        <v>0</v>
      </c>
      <c r="D12" s="17"/>
      <c r="E12" s="35"/>
      <c r="F12" s="39" t="s">
        <v>166</v>
      </c>
      <c r="G12" s="40">
        <v>43227</v>
      </c>
      <c r="H12" s="17">
        <v>4200</v>
      </c>
      <c r="I12" s="2"/>
      <c r="J12" s="2"/>
    </row>
    <row r="13" spans="1:10" ht="15.75" x14ac:dyDescent="0.25">
      <c r="A13" s="13"/>
      <c r="B13" s="40"/>
      <c r="C13" s="17"/>
      <c r="D13" s="17"/>
      <c r="E13" s="35"/>
      <c r="F13" s="2"/>
      <c r="G13" s="40"/>
      <c r="H13" s="17"/>
      <c r="I13" s="2"/>
    </row>
    <row r="14" spans="1:10" ht="16.5" thickBot="1" x14ac:dyDescent="0.3">
      <c r="A14" s="25" t="s">
        <v>35</v>
      </c>
      <c r="B14" s="40"/>
      <c r="C14" s="30">
        <f>SUM(C12:C13)</f>
        <v>0</v>
      </c>
      <c r="D14" s="16"/>
      <c r="E14" s="37"/>
      <c r="F14" s="25" t="s">
        <v>35</v>
      </c>
      <c r="G14" s="40"/>
      <c r="H14" s="30">
        <f>SUM(H12:H13)</f>
        <v>4200</v>
      </c>
      <c r="I14" s="2"/>
    </row>
    <row r="15" spans="1:10" ht="16.5" thickTop="1" x14ac:dyDescent="0.25">
      <c r="A15" s="13"/>
      <c r="B15" s="40"/>
      <c r="C15" s="17"/>
      <c r="D15" s="17"/>
      <c r="E15" s="35"/>
      <c r="F15" s="2"/>
      <c r="G15" s="40"/>
      <c r="H15" s="17"/>
      <c r="I15" s="2"/>
    </row>
    <row r="16" spans="1:10" ht="17.25" x14ac:dyDescent="0.35">
      <c r="A16" s="28" t="s">
        <v>26</v>
      </c>
      <c r="B16" s="26" t="s">
        <v>23</v>
      </c>
      <c r="C16" s="24" t="s">
        <v>1</v>
      </c>
      <c r="D16" s="24"/>
      <c r="E16" s="32"/>
      <c r="F16" s="5" t="s">
        <v>40</v>
      </c>
      <c r="G16" s="26" t="s">
        <v>23</v>
      </c>
      <c r="H16" s="24" t="s">
        <v>1</v>
      </c>
      <c r="I16" s="2"/>
      <c r="J16" s="2"/>
    </row>
    <row r="17" spans="1:10" ht="15.75" x14ac:dyDescent="0.25">
      <c r="A17" s="2" t="s">
        <v>108</v>
      </c>
      <c r="B17" s="40">
        <v>43224</v>
      </c>
      <c r="C17" s="64">
        <v>139.41999999999999</v>
      </c>
      <c r="D17" s="17" t="s">
        <v>251</v>
      </c>
      <c r="E17" s="35"/>
      <c r="F17" s="2" t="s">
        <v>167</v>
      </c>
      <c r="G17" s="40">
        <v>43250</v>
      </c>
      <c r="H17" s="17">
        <v>278</v>
      </c>
      <c r="I17" s="17" t="s">
        <v>251</v>
      </c>
      <c r="J17" s="2"/>
    </row>
    <row r="18" spans="1:10" ht="15.75" x14ac:dyDescent="0.25">
      <c r="A18" s="2" t="s">
        <v>109</v>
      </c>
      <c r="B18" s="40">
        <v>43227</v>
      </c>
      <c r="C18" s="64">
        <v>296.74</v>
      </c>
      <c r="D18" s="17" t="s">
        <v>251</v>
      </c>
      <c r="E18" s="35"/>
      <c r="F18" s="2"/>
      <c r="G18" s="40"/>
      <c r="H18" s="17"/>
      <c r="I18" s="2"/>
      <c r="J18" s="2"/>
    </row>
    <row r="19" spans="1:10" ht="15.75" x14ac:dyDescent="0.25">
      <c r="A19" s="2" t="s">
        <v>110</v>
      </c>
      <c r="B19" s="40">
        <v>43227</v>
      </c>
      <c r="C19" s="64">
        <v>979.86</v>
      </c>
      <c r="D19" s="17" t="s">
        <v>251</v>
      </c>
      <c r="E19" s="35"/>
      <c r="F19" s="2"/>
      <c r="G19" s="40"/>
      <c r="H19" s="17"/>
      <c r="I19" s="2"/>
      <c r="J19" s="2"/>
    </row>
    <row r="20" spans="1:10" ht="15.75" x14ac:dyDescent="0.25">
      <c r="A20" s="2" t="s">
        <v>111</v>
      </c>
      <c r="B20" s="40">
        <v>43235</v>
      </c>
      <c r="C20" s="64">
        <v>50</v>
      </c>
      <c r="D20" s="17" t="s">
        <v>251</v>
      </c>
      <c r="E20" s="35"/>
      <c r="F20" s="2"/>
      <c r="G20" s="40"/>
      <c r="H20" s="17"/>
      <c r="I20" s="2"/>
      <c r="J20" s="2"/>
    </row>
    <row r="21" spans="1:10" ht="15.75" x14ac:dyDescent="0.25">
      <c r="A21" s="2" t="s">
        <v>112</v>
      </c>
      <c r="B21" s="40">
        <v>43224</v>
      </c>
      <c r="C21" s="64">
        <v>737</v>
      </c>
      <c r="D21" s="17" t="s">
        <v>251</v>
      </c>
      <c r="E21" s="35"/>
      <c r="F21" s="2"/>
      <c r="G21" s="40"/>
      <c r="H21" s="17"/>
      <c r="I21" s="2"/>
      <c r="J21" s="2"/>
    </row>
    <row r="22" spans="1:10" ht="15.75" x14ac:dyDescent="0.25">
      <c r="A22" s="2" t="s">
        <v>113</v>
      </c>
      <c r="B22" s="40">
        <v>43227</v>
      </c>
      <c r="C22" s="64">
        <v>109.78</v>
      </c>
      <c r="D22" s="17" t="s">
        <v>251</v>
      </c>
      <c r="E22" s="35"/>
      <c r="F22" s="2"/>
      <c r="G22" s="40"/>
      <c r="H22" s="17"/>
      <c r="I22" s="2"/>
      <c r="J22" s="2"/>
    </row>
    <row r="23" spans="1:10" ht="15.75" x14ac:dyDescent="0.25">
      <c r="A23" s="13" t="s">
        <v>114</v>
      </c>
      <c r="B23" s="40">
        <v>43222</v>
      </c>
      <c r="C23" s="64">
        <v>150</v>
      </c>
      <c r="D23" s="17" t="s">
        <v>251</v>
      </c>
      <c r="E23" s="35"/>
      <c r="F23" s="2"/>
      <c r="G23" s="40"/>
      <c r="H23" s="17"/>
      <c r="I23" s="2"/>
      <c r="J23" s="2"/>
    </row>
    <row r="24" spans="1:10" ht="15.75" x14ac:dyDescent="0.25">
      <c r="A24" s="13" t="s">
        <v>115</v>
      </c>
      <c r="B24" s="40">
        <v>43228</v>
      </c>
      <c r="C24" s="64">
        <v>7.91</v>
      </c>
      <c r="D24" s="17" t="s">
        <v>252</v>
      </c>
      <c r="E24" s="35"/>
      <c r="F24" s="2"/>
      <c r="G24" s="40"/>
      <c r="H24" s="17"/>
      <c r="I24" s="2"/>
      <c r="J24" s="2"/>
    </row>
    <row r="25" spans="1:10" ht="15.75" x14ac:dyDescent="0.25">
      <c r="A25" s="13"/>
      <c r="B25" s="40"/>
      <c r="C25" s="64"/>
      <c r="D25" s="17"/>
      <c r="E25" s="35"/>
      <c r="F25" s="2"/>
      <c r="G25" s="40"/>
      <c r="H25" s="17"/>
      <c r="I25" s="2"/>
      <c r="J25" s="2"/>
    </row>
    <row r="26" spans="1:10" ht="15.75" x14ac:dyDescent="0.25">
      <c r="A26" s="13" t="s">
        <v>120</v>
      </c>
      <c r="B26" s="40">
        <v>43238</v>
      </c>
      <c r="C26" s="64">
        <v>145</v>
      </c>
      <c r="D26" s="17" t="s">
        <v>254</v>
      </c>
      <c r="E26" s="35"/>
      <c r="F26" s="2"/>
      <c r="G26" s="40"/>
      <c r="H26" s="17"/>
      <c r="I26" s="2"/>
      <c r="J26" s="2"/>
    </row>
    <row r="27" spans="1:10" ht="15.75" x14ac:dyDescent="0.25">
      <c r="A27" s="13"/>
      <c r="B27" s="40"/>
      <c r="C27" s="64"/>
      <c r="D27" s="17"/>
      <c r="E27" s="35"/>
      <c r="F27" s="2"/>
      <c r="G27" s="40"/>
      <c r="H27" s="17"/>
      <c r="I27" s="2"/>
      <c r="J27" s="2"/>
    </row>
    <row r="28" spans="1:10" ht="15.75" x14ac:dyDescent="0.25">
      <c r="A28" s="13" t="s">
        <v>116</v>
      </c>
      <c r="B28" s="40">
        <v>43227</v>
      </c>
      <c r="C28" s="64">
        <v>4200</v>
      </c>
      <c r="D28" s="17" t="s">
        <v>255</v>
      </c>
      <c r="E28" s="35"/>
      <c r="F28" s="2"/>
      <c r="G28" s="40"/>
      <c r="H28" s="17"/>
      <c r="I28" s="2"/>
      <c r="J28" s="2"/>
    </row>
    <row r="29" spans="1:10" ht="15.75" x14ac:dyDescent="0.25">
      <c r="A29" s="13"/>
      <c r="B29" s="40"/>
      <c r="C29" s="64"/>
      <c r="D29" s="17"/>
      <c r="E29" s="35"/>
      <c r="F29" s="2"/>
      <c r="G29" s="40"/>
      <c r="H29" s="17"/>
      <c r="I29" s="2"/>
      <c r="J29" s="2"/>
    </row>
    <row r="30" spans="1:10" ht="16.5" thickBot="1" x14ac:dyDescent="0.3">
      <c r="A30" s="42" t="s">
        <v>37</v>
      </c>
      <c r="B30" s="40"/>
      <c r="C30" s="30">
        <f>SUM(C17:C29)</f>
        <v>6815.71</v>
      </c>
      <c r="D30" s="16"/>
      <c r="E30" s="37"/>
      <c r="F30" s="47" t="s">
        <v>58</v>
      </c>
      <c r="G30" s="40"/>
      <c r="H30" s="30">
        <f>SUM(H17:H29)</f>
        <v>278</v>
      </c>
      <c r="I30" s="2"/>
      <c r="J30" s="2"/>
    </row>
    <row r="31" spans="1:10" ht="16.5" thickTop="1" x14ac:dyDescent="0.25">
      <c r="A31" s="13"/>
      <c r="B31" s="40"/>
      <c r="C31" s="17"/>
      <c r="D31" s="17"/>
      <c r="E31" s="35"/>
      <c r="F31" s="2"/>
      <c r="G31" s="40"/>
      <c r="H31" s="17"/>
      <c r="I31" s="2"/>
      <c r="J31" s="2"/>
    </row>
    <row r="32" spans="1:10" ht="15.75" x14ac:dyDescent="0.25">
      <c r="A32" s="13"/>
      <c r="B32" s="40"/>
      <c r="C32" s="17"/>
      <c r="D32" s="17"/>
      <c r="E32" s="35"/>
      <c r="F32" s="2"/>
      <c r="G32" s="40"/>
      <c r="H32" s="17"/>
      <c r="I32" s="2"/>
      <c r="J32" s="2"/>
    </row>
    <row r="33" spans="1:10" ht="15.75" x14ac:dyDescent="0.25">
      <c r="A33" s="13"/>
      <c r="B33" s="40"/>
      <c r="C33" s="17"/>
      <c r="D33" s="17"/>
      <c r="E33" s="35"/>
      <c r="F33" s="2"/>
      <c r="G33" s="40"/>
      <c r="H33" s="17"/>
      <c r="I33" s="2"/>
      <c r="J33" s="2"/>
    </row>
    <row r="34" spans="1:10" ht="15.75" x14ac:dyDescent="0.25">
      <c r="A34" s="13"/>
      <c r="B34" s="44"/>
      <c r="C34" s="17"/>
      <c r="D34" s="17"/>
      <c r="E34" s="35"/>
      <c r="F34" s="2"/>
      <c r="G34" s="44"/>
      <c r="H34" s="17"/>
      <c r="I34" s="2"/>
      <c r="J34" s="2"/>
    </row>
    <row r="35" spans="1:10" ht="15.75" x14ac:dyDescent="0.25">
      <c r="A35" s="13"/>
      <c r="B35" s="44"/>
      <c r="C35" s="17"/>
      <c r="D35" s="17"/>
      <c r="E35" s="35"/>
      <c r="F35" s="2"/>
      <c r="G35" s="44"/>
      <c r="H35" s="17"/>
      <c r="I35" s="2"/>
      <c r="J35" s="2"/>
    </row>
    <row r="36" spans="1:10" ht="15.75" x14ac:dyDescent="0.25">
      <c r="A36" s="13"/>
      <c r="B36" s="44"/>
      <c r="C36" s="17"/>
      <c r="D36" s="17"/>
      <c r="E36" s="35"/>
      <c r="F36" s="2"/>
      <c r="G36" s="44"/>
      <c r="H36" s="17"/>
      <c r="I36" s="2"/>
      <c r="J36" s="2"/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workbookViewId="0"/>
  </sheetViews>
  <sheetFormatPr defaultRowHeight="15" x14ac:dyDescent="0.25"/>
  <cols>
    <col min="1" max="1" width="34.7109375" customWidth="1"/>
    <col min="3" max="3" width="14.28515625" bestFit="1" customWidth="1"/>
    <col min="5" max="5" width="6.140625" customWidth="1"/>
    <col min="6" max="6" width="26.7109375" customWidth="1"/>
    <col min="8" max="8" width="14.28515625" bestFit="1" customWidth="1"/>
  </cols>
  <sheetData>
    <row r="1" spans="1:10" ht="15.75" x14ac:dyDescent="0.25">
      <c r="A1" s="22" t="s">
        <v>107</v>
      </c>
      <c r="B1" s="2"/>
      <c r="C1" s="4">
        <v>2018</v>
      </c>
      <c r="D1" s="2"/>
      <c r="E1" s="31"/>
      <c r="F1" s="22" t="s">
        <v>27</v>
      </c>
      <c r="G1" s="2"/>
      <c r="H1" s="4">
        <v>2018</v>
      </c>
      <c r="I1" s="2"/>
      <c r="J1" s="2"/>
    </row>
    <row r="2" spans="1:10" ht="17.25" x14ac:dyDescent="0.35">
      <c r="A2" s="13"/>
      <c r="B2" s="23"/>
      <c r="C2" s="24" t="s">
        <v>8</v>
      </c>
      <c r="D2" s="24"/>
      <c r="E2" s="32"/>
      <c r="F2" s="2"/>
      <c r="G2" s="23"/>
      <c r="H2" s="24" t="s">
        <v>8</v>
      </c>
      <c r="I2" s="2"/>
      <c r="J2" s="2"/>
    </row>
    <row r="3" spans="1:10" ht="15.75" x14ac:dyDescent="0.25">
      <c r="A3" s="25" t="s">
        <v>29</v>
      </c>
      <c r="B3" s="26">
        <v>43269</v>
      </c>
      <c r="C3" s="27">
        <f>'May 2018'!C9</f>
        <v>25727.200000000004</v>
      </c>
      <c r="D3" s="27"/>
      <c r="E3" s="34"/>
      <c r="F3" s="25" t="s">
        <v>29</v>
      </c>
      <c r="G3" s="26">
        <v>43252</v>
      </c>
      <c r="H3" s="27">
        <f>'May 2018'!H9</f>
        <v>5911.5499999999993</v>
      </c>
      <c r="I3" s="2"/>
      <c r="J3" s="2"/>
    </row>
    <row r="4" spans="1:10" ht="15.75" x14ac:dyDescent="0.25">
      <c r="A4" s="25"/>
      <c r="B4" s="26"/>
      <c r="C4" s="45"/>
      <c r="D4" s="17"/>
      <c r="E4" s="35"/>
      <c r="F4" s="25"/>
      <c r="G4" s="26"/>
      <c r="H4" s="46"/>
      <c r="I4" s="2"/>
      <c r="J4" s="2"/>
    </row>
    <row r="5" spans="1:10" ht="15.75" x14ac:dyDescent="0.25">
      <c r="A5" s="25" t="s">
        <v>30</v>
      </c>
      <c r="B5" s="26"/>
      <c r="C5" s="17">
        <f>C16</f>
        <v>3071.95</v>
      </c>
      <c r="D5" s="17"/>
      <c r="E5" s="35"/>
      <c r="F5" s="25" t="s">
        <v>30</v>
      </c>
      <c r="G5" s="26"/>
      <c r="H5" s="17">
        <f>H16</f>
        <v>0</v>
      </c>
      <c r="I5" s="2"/>
      <c r="J5" s="2"/>
    </row>
    <row r="6" spans="1:10" ht="15.75" x14ac:dyDescent="0.25">
      <c r="A6" s="25"/>
      <c r="B6" s="26"/>
      <c r="C6" s="17"/>
      <c r="D6" s="17"/>
      <c r="E6" s="35"/>
      <c r="F6" s="25"/>
      <c r="G6" s="26"/>
      <c r="H6" s="17"/>
      <c r="I6" s="2"/>
      <c r="J6" s="2"/>
    </row>
    <row r="7" spans="1:10" ht="15.75" x14ac:dyDescent="0.25">
      <c r="A7" s="25" t="s">
        <v>31</v>
      </c>
      <c r="C7" s="9">
        <f>C25</f>
        <v>1861.74</v>
      </c>
      <c r="D7" s="9"/>
      <c r="E7" s="36"/>
      <c r="F7" s="25" t="s">
        <v>31</v>
      </c>
      <c r="H7" s="9">
        <f>H25</f>
        <v>0</v>
      </c>
      <c r="I7" s="2"/>
      <c r="J7" s="2"/>
    </row>
    <row r="8" spans="1:10" ht="15.75" x14ac:dyDescent="0.25">
      <c r="A8" s="25"/>
      <c r="B8" s="26"/>
      <c r="C8" s="17"/>
      <c r="D8" s="17"/>
      <c r="E8" s="35"/>
      <c r="F8" s="25"/>
      <c r="G8" s="26"/>
      <c r="H8" s="17"/>
      <c r="I8" s="2"/>
      <c r="J8" s="2"/>
    </row>
    <row r="9" spans="1:10" ht="16.5" thickBot="1" x14ac:dyDescent="0.3">
      <c r="A9" s="25" t="s">
        <v>32</v>
      </c>
      <c r="B9" s="26">
        <v>43270</v>
      </c>
      <c r="C9" s="63">
        <f>C3+C5-C7</f>
        <v>26937.410000000003</v>
      </c>
      <c r="D9" s="16"/>
      <c r="E9" s="37"/>
      <c r="F9" s="25" t="s">
        <v>32</v>
      </c>
      <c r="G9" s="26">
        <v>43280</v>
      </c>
      <c r="H9" s="63">
        <f>H3+H5-H7</f>
        <v>5911.5499999999993</v>
      </c>
      <c r="I9" s="2"/>
      <c r="J9" s="2"/>
    </row>
    <row r="10" spans="1:10" ht="16.5" thickTop="1" x14ac:dyDescent="0.25">
      <c r="A10" s="25"/>
      <c r="B10" s="26"/>
      <c r="C10" s="17"/>
      <c r="D10" s="17"/>
      <c r="E10" s="35"/>
      <c r="F10" s="25"/>
      <c r="G10" s="26"/>
      <c r="H10" s="17"/>
      <c r="I10" s="2"/>
      <c r="J10" s="2"/>
    </row>
    <row r="11" spans="1:10" ht="17.25" x14ac:dyDescent="0.35">
      <c r="A11" s="28" t="s">
        <v>22</v>
      </c>
      <c r="B11" s="26" t="s">
        <v>23</v>
      </c>
      <c r="C11" s="24" t="s">
        <v>1</v>
      </c>
      <c r="D11" s="24"/>
      <c r="E11" s="32"/>
      <c r="F11" s="5" t="s">
        <v>33</v>
      </c>
      <c r="G11" s="26" t="s">
        <v>23</v>
      </c>
      <c r="H11" s="24" t="s">
        <v>1</v>
      </c>
      <c r="I11" s="2"/>
      <c r="J11" s="2"/>
    </row>
    <row r="12" spans="1:10" ht="15.75" x14ac:dyDescent="0.25">
      <c r="A12" s="2" t="s">
        <v>24</v>
      </c>
      <c r="B12" s="40">
        <v>43241</v>
      </c>
      <c r="C12" s="17">
        <v>1491.85</v>
      </c>
      <c r="D12" s="17" t="s">
        <v>259</v>
      </c>
      <c r="E12" s="35"/>
      <c r="F12" s="39"/>
      <c r="G12" s="40"/>
      <c r="H12" s="17"/>
      <c r="I12" s="2"/>
      <c r="J12" s="2"/>
    </row>
    <row r="13" spans="1:10" ht="15.75" x14ac:dyDescent="0.25">
      <c r="A13" s="29" t="s">
        <v>25</v>
      </c>
      <c r="B13" s="40">
        <v>43249</v>
      </c>
      <c r="C13" s="17">
        <v>10.8</v>
      </c>
      <c r="D13" s="17" t="s">
        <v>261</v>
      </c>
      <c r="E13" s="35"/>
      <c r="F13" s="39"/>
      <c r="G13" s="40"/>
      <c r="H13" s="17"/>
      <c r="I13" s="2"/>
      <c r="J13" s="2"/>
    </row>
    <row r="14" spans="1:10" ht="15.75" x14ac:dyDescent="0.25">
      <c r="A14" s="2" t="s">
        <v>24</v>
      </c>
      <c r="B14" s="40">
        <v>43266</v>
      </c>
      <c r="C14" s="17">
        <v>1569.3</v>
      </c>
      <c r="D14" s="17" t="s">
        <v>260</v>
      </c>
      <c r="E14" s="35"/>
      <c r="F14" s="2"/>
      <c r="G14" s="40"/>
      <c r="H14" s="17"/>
      <c r="I14" s="2"/>
      <c r="J14" s="2"/>
    </row>
    <row r="15" spans="1:10" ht="15.75" x14ac:dyDescent="0.25">
      <c r="A15" s="13"/>
      <c r="B15" s="40"/>
      <c r="C15" s="17"/>
      <c r="D15" s="17"/>
      <c r="E15" s="35"/>
      <c r="F15" s="2"/>
      <c r="G15" s="40"/>
      <c r="H15" s="17"/>
      <c r="I15" s="2"/>
    </row>
    <row r="16" spans="1:10" ht="16.5" thickBot="1" x14ac:dyDescent="0.3">
      <c r="A16" s="25" t="s">
        <v>35</v>
      </c>
      <c r="B16" s="40"/>
      <c r="C16" s="30">
        <f>SUM(C12:C15)</f>
        <v>3071.95</v>
      </c>
      <c r="D16" s="16"/>
      <c r="E16" s="37"/>
      <c r="F16" s="25" t="s">
        <v>35</v>
      </c>
      <c r="G16" s="40"/>
      <c r="H16" s="30">
        <f>SUM(H12:H15)</f>
        <v>0</v>
      </c>
      <c r="I16" s="2"/>
    </row>
    <row r="17" spans="1:10" ht="16.5" thickTop="1" x14ac:dyDescent="0.25">
      <c r="A17" s="13"/>
      <c r="B17" s="40"/>
      <c r="C17" s="17"/>
      <c r="D17" s="17"/>
      <c r="E17" s="35"/>
      <c r="F17" s="2"/>
      <c r="G17" s="40"/>
      <c r="H17" s="17"/>
      <c r="I17" s="2"/>
    </row>
    <row r="18" spans="1:10" ht="17.25" x14ac:dyDescent="0.35">
      <c r="A18" s="28" t="s">
        <v>26</v>
      </c>
      <c r="B18" s="26" t="s">
        <v>23</v>
      </c>
      <c r="C18" s="24" t="s">
        <v>1</v>
      </c>
      <c r="D18" s="24"/>
      <c r="E18" s="32"/>
      <c r="F18" s="5" t="s">
        <v>40</v>
      </c>
      <c r="G18" s="26" t="s">
        <v>23</v>
      </c>
      <c r="H18" s="24" t="s">
        <v>1</v>
      </c>
      <c r="I18" s="2"/>
      <c r="J18" s="2"/>
    </row>
    <row r="19" spans="1:10" ht="15.75" x14ac:dyDescent="0.25">
      <c r="A19" s="13" t="s">
        <v>117</v>
      </c>
      <c r="B19" s="40">
        <v>43256</v>
      </c>
      <c r="C19" s="17">
        <v>685</v>
      </c>
      <c r="D19" s="17" t="s">
        <v>264</v>
      </c>
      <c r="E19" s="35"/>
      <c r="F19" s="2"/>
      <c r="G19" s="40"/>
      <c r="H19" s="17"/>
      <c r="I19" s="2"/>
      <c r="J19" s="2"/>
    </row>
    <row r="20" spans="1:10" ht="15.75" x14ac:dyDescent="0.25">
      <c r="A20" s="13" t="s">
        <v>118</v>
      </c>
      <c r="B20" s="40">
        <v>43263</v>
      </c>
      <c r="C20" s="17">
        <v>1000</v>
      </c>
      <c r="D20" s="17" t="s">
        <v>265</v>
      </c>
      <c r="E20" s="35"/>
      <c r="F20" s="2"/>
      <c r="G20" s="40"/>
      <c r="H20" s="17"/>
      <c r="I20" s="2"/>
      <c r="J20" s="2"/>
    </row>
    <row r="21" spans="1:10" ht="15.75" x14ac:dyDescent="0.25">
      <c r="A21" s="13"/>
      <c r="B21" s="40"/>
      <c r="C21" s="17"/>
      <c r="D21" s="17"/>
      <c r="E21" s="35"/>
      <c r="F21" s="2"/>
      <c r="G21" s="40"/>
      <c r="H21" s="17"/>
      <c r="I21" s="2"/>
      <c r="J21" s="2"/>
    </row>
    <row r="22" spans="1:10" ht="15.75" x14ac:dyDescent="0.25">
      <c r="A22" s="13" t="s">
        <v>119</v>
      </c>
      <c r="B22" s="40">
        <v>43249</v>
      </c>
      <c r="C22" s="17">
        <v>31.74</v>
      </c>
      <c r="D22" s="17" t="s">
        <v>266</v>
      </c>
      <c r="E22" s="35"/>
      <c r="F22" s="2"/>
      <c r="G22" s="40"/>
      <c r="H22" s="17"/>
      <c r="I22" s="2"/>
      <c r="J22" s="2"/>
    </row>
    <row r="23" spans="1:10" ht="15.75" x14ac:dyDescent="0.25">
      <c r="A23" s="13" t="s">
        <v>121</v>
      </c>
      <c r="B23" s="40">
        <v>43266</v>
      </c>
      <c r="C23" s="17">
        <v>145</v>
      </c>
      <c r="D23" s="17" t="s">
        <v>254</v>
      </c>
      <c r="E23" s="35"/>
      <c r="F23" s="2"/>
      <c r="G23" s="40"/>
      <c r="H23" s="17"/>
      <c r="I23" s="2"/>
      <c r="J23" s="2"/>
    </row>
    <row r="24" spans="1:10" ht="15.75" x14ac:dyDescent="0.25">
      <c r="A24" s="13"/>
      <c r="B24" s="40"/>
      <c r="C24" s="17"/>
      <c r="D24" s="17"/>
      <c r="E24" s="35"/>
      <c r="F24" s="2"/>
      <c r="G24" s="40"/>
      <c r="H24" s="17"/>
      <c r="I24" s="2"/>
      <c r="J24" s="2"/>
    </row>
    <row r="25" spans="1:10" ht="16.5" thickBot="1" x14ac:dyDescent="0.3">
      <c r="A25" s="42" t="s">
        <v>37</v>
      </c>
      <c r="B25" s="40"/>
      <c r="C25" s="30">
        <f>SUM(C19:C24)</f>
        <v>1861.74</v>
      </c>
      <c r="D25" s="16"/>
      <c r="E25" s="37"/>
      <c r="F25" s="47" t="s">
        <v>58</v>
      </c>
      <c r="G25" s="40"/>
      <c r="H25" s="30">
        <f>SUM(H19:H24)</f>
        <v>0</v>
      </c>
      <c r="I25" s="2"/>
      <c r="J25" s="2"/>
    </row>
    <row r="26" spans="1:10" ht="16.5" thickTop="1" x14ac:dyDescent="0.25">
      <c r="A26" s="13"/>
      <c r="B26" s="40"/>
      <c r="C26" s="17"/>
      <c r="D26" s="17"/>
      <c r="E26" s="35"/>
      <c r="F26" s="2"/>
      <c r="G26" s="40"/>
      <c r="H26" s="17"/>
      <c r="I26" s="2"/>
      <c r="J26" s="2"/>
    </row>
    <row r="27" spans="1:10" ht="15.75" x14ac:dyDescent="0.25">
      <c r="A27" s="13"/>
      <c r="B27" s="40"/>
      <c r="C27" s="17"/>
      <c r="D27" s="17"/>
      <c r="E27" s="35"/>
      <c r="F27" s="2"/>
      <c r="G27" s="40"/>
      <c r="H27" s="17"/>
      <c r="I27" s="2"/>
      <c r="J27" s="2"/>
    </row>
    <row r="28" spans="1:10" ht="15.75" x14ac:dyDescent="0.25">
      <c r="A28" s="13"/>
      <c r="B28" s="40"/>
      <c r="C28" s="17"/>
      <c r="D28" s="17"/>
      <c r="E28" s="35"/>
      <c r="F28" s="2"/>
      <c r="G28" s="40"/>
      <c r="H28" s="17"/>
      <c r="I28" s="2"/>
      <c r="J28" s="2"/>
    </row>
    <row r="29" spans="1:10" ht="15.75" x14ac:dyDescent="0.25">
      <c r="A29" s="13"/>
      <c r="B29" s="44"/>
      <c r="C29" s="17"/>
      <c r="D29" s="17"/>
      <c r="E29" s="35"/>
      <c r="F29" s="2"/>
      <c r="G29" s="44"/>
      <c r="H29" s="17"/>
      <c r="I29" s="2"/>
      <c r="J29" s="2"/>
    </row>
    <row r="30" spans="1:10" ht="15.75" x14ac:dyDescent="0.25">
      <c r="A30" s="13"/>
      <c r="B30" s="44"/>
      <c r="C30" s="17"/>
      <c r="D30" s="17"/>
      <c r="E30" s="35"/>
      <c r="F30" s="2"/>
      <c r="G30" s="44"/>
      <c r="H30" s="17"/>
      <c r="I30" s="2"/>
      <c r="J30" s="2"/>
    </row>
    <row r="31" spans="1:10" ht="15.75" x14ac:dyDescent="0.25">
      <c r="A31" s="13"/>
      <c r="B31" s="44"/>
      <c r="C31" s="17"/>
      <c r="D31" s="17"/>
      <c r="E31" s="35"/>
      <c r="F31" s="2"/>
      <c r="G31" s="44"/>
      <c r="H31" s="17"/>
      <c r="I31" s="2"/>
      <c r="J31" s="2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workbookViewId="0"/>
  </sheetViews>
  <sheetFormatPr defaultRowHeight="15" x14ac:dyDescent="0.25"/>
  <cols>
    <col min="1" max="1" width="30.7109375" bestFit="1" customWidth="1"/>
    <col min="3" max="3" width="14.28515625" bestFit="1" customWidth="1"/>
    <col min="5" max="5" width="6.140625" customWidth="1"/>
    <col min="6" max="6" width="26.7109375" customWidth="1"/>
    <col min="8" max="8" width="14.28515625" bestFit="1" customWidth="1"/>
  </cols>
  <sheetData>
    <row r="1" spans="1:10" ht="15.75" x14ac:dyDescent="0.25">
      <c r="A1" s="22" t="s">
        <v>107</v>
      </c>
      <c r="B1" s="2"/>
      <c r="C1" s="4">
        <v>2018</v>
      </c>
      <c r="D1" s="2"/>
      <c r="E1" s="31"/>
      <c r="F1" s="22" t="s">
        <v>27</v>
      </c>
      <c r="G1" s="2"/>
      <c r="H1" s="4">
        <v>2018</v>
      </c>
      <c r="I1" s="2"/>
      <c r="J1" s="2"/>
    </row>
    <row r="2" spans="1:10" ht="17.25" x14ac:dyDescent="0.35">
      <c r="A2" s="13"/>
      <c r="B2" s="23"/>
      <c r="C2" s="24" t="s">
        <v>9</v>
      </c>
      <c r="D2" s="24"/>
      <c r="E2" s="32"/>
      <c r="F2" s="2"/>
      <c r="G2" s="23"/>
      <c r="H2" s="24" t="s">
        <v>9</v>
      </c>
      <c r="I2" s="2"/>
      <c r="J2" s="2"/>
    </row>
    <row r="3" spans="1:10" ht="15.75" x14ac:dyDescent="0.25">
      <c r="A3" s="25" t="s">
        <v>29</v>
      </c>
      <c r="B3" s="26">
        <v>43271</v>
      </c>
      <c r="C3" s="27">
        <f>'Jun 2018'!C9</f>
        <v>26937.410000000003</v>
      </c>
      <c r="D3" s="27"/>
      <c r="E3" s="34"/>
      <c r="F3" s="25" t="s">
        <v>29</v>
      </c>
      <c r="G3" s="26">
        <v>43281</v>
      </c>
      <c r="H3" s="27">
        <f>'Jun 2018'!H9</f>
        <v>5911.5499999999993</v>
      </c>
      <c r="I3" s="2"/>
      <c r="J3" s="2"/>
    </row>
    <row r="4" spans="1:10" ht="15.75" x14ac:dyDescent="0.25">
      <c r="A4" s="25"/>
      <c r="B4" s="26"/>
      <c r="C4" s="45"/>
      <c r="D4" s="17"/>
      <c r="E4" s="35"/>
      <c r="F4" s="25"/>
      <c r="G4" s="26"/>
      <c r="H4" s="46"/>
      <c r="I4" s="2"/>
      <c r="J4" s="2"/>
    </row>
    <row r="5" spans="1:10" ht="15.75" x14ac:dyDescent="0.25">
      <c r="A5" s="25" t="s">
        <v>30</v>
      </c>
      <c r="B5" s="26"/>
      <c r="C5" s="17">
        <f>C14</f>
        <v>0</v>
      </c>
      <c r="D5" s="17"/>
      <c r="E5" s="35"/>
      <c r="F5" s="25" t="s">
        <v>30</v>
      </c>
      <c r="G5" s="26"/>
      <c r="H5" s="17">
        <f>H14</f>
        <v>0</v>
      </c>
      <c r="I5" s="2"/>
      <c r="J5" s="2"/>
    </row>
    <row r="6" spans="1:10" ht="15.75" x14ac:dyDescent="0.25">
      <c r="A6" s="25"/>
      <c r="B6" s="26"/>
      <c r="C6" s="17"/>
      <c r="D6" s="17"/>
      <c r="E6" s="35"/>
      <c r="F6" s="25"/>
      <c r="G6" s="26"/>
      <c r="H6" s="17"/>
      <c r="I6" s="2"/>
      <c r="J6" s="2"/>
    </row>
    <row r="7" spans="1:10" ht="15.75" x14ac:dyDescent="0.25">
      <c r="A7" s="25" t="s">
        <v>31</v>
      </c>
      <c r="C7" s="9">
        <f>C21</f>
        <v>191.95</v>
      </c>
      <c r="D7" s="9"/>
      <c r="E7" s="36"/>
      <c r="F7" s="25" t="s">
        <v>31</v>
      </c>
      <c r="H7" s="9">
        <f>H21</f>
        <v>0</v>
      </c>
      <c r="I7" s="2"/>
      <c r="J7" s="2"/>
    </row>
    <row r="8" spans="1:10" ht="15.75" x14ac:dyDescent="0.25">
      <c r="A8" s="25"/>
      <c r="B8" s="26"/>
      <c r="C8" s="17"/>
      <c r="D8" s="17"/>
      <c r="E8" s="35"/>
      <c r="F8" s="25"/>
      <c r="G8" s="26"/>
      <c r="H8" s="17"/>
      <c r="I8" s="2"/>
      <c r="J8" s="2"/>
    </row>
    <row r="9" spans="1:10" ht="16.5" thickBot="1" x14ac:dyDescent="0.3">
      <c r="A9" s="25" t="s">
        <v>32</v>
      </c>
      <c r="B9" s="26">
        <v>43300</v>
      </c>
      <c r="C9" s="63">
        <f>C3+C5-C7</f>
        <v>26745.460000000003</v>
      </c>
      <c r="D9" s="16"/>
      <c r="E9" s="37"/>
      <c r="F9" s="25" t="s">
        <v>32</v>
      </c>
      <c r="G9" s="26">
        <v>43312</v>
      </c>
      <c r="H9" s="63">
        <f>H3+H5-H7</f>
        <v>5911.5499999999993</v>
      </c>
      <c r="I9" s="2"/>
      <c r="J9" s="2"/>
    </row>
    <row r="10" spans="1:10" ht="16.5" thickTop="1" x14ac:dyDescent="0.25">
      <c r="A10" s="25"/>
      <c r="B10" s="26"/>
      <c r="C10" s="17"/>
      <c r="D10" s="17"/>
      <c r="E10" s="35"/>
      <c r="F10" s="25"/>
      <c r="G10" s="26"/>
      <c r="H10" s="17"/>
      <c r="I10" s="2"/>
      <c r="J10" s="2"/>
    </row>
    <row r="11" spans="1:10" ht="17.25" x14ac:dyDescent="0.35">
      <c r="A11" s="28" t="s">
        <v>22</v>
      </c>
      <c r="B11" s="26" t="s">
        <v>23</v>
      </c>
      <c r="C11" s="24" t="s">
        <v>1</v>
      </c>
      <c r="D11" s="24"/>
      <c r="E11" s="32"/>
      <c r="F11" s="5" t="s">
        <v>33</v>
      </c>
      <c r="G11" s="26" t="s">
        <v>23</v>
      </c>
      <c r="H11" s="24" t="s">
        <v>1</v>
      </c>
      <c r="I11" s="2"/>
      <c r="J11" s="2"/>
    </row>
    <row r="12" spans="1:10" ht="15.75" x14ac:dyDescent="0.25">
      <c r="A12" s="2" t="s">
        <v>24</v>
      </c>
      <c r="B12" s="40"/>
      <c r="C12" s="17">
        <v>0</v>
      </c>
      <c r="D12" s="17"/>
      <c r="E12" s="35"/>
      <c r="F12" s="39"/>
      <c r="G12" s="40"/>
      <c r="H12" s="17"/>
      <c r="I12" s="2"/>
      <c r="J12" s="2"/>
    </row>
    <row r="13" spans="1:10" ht="15.75" x14ac:dyDescent="0.25">
      <c r="A13" s="13"/>
      <c r="B13" s="40"/>
      <c r="C13" s="17"/>
      <c r="D13" s="17"/>
      <c r="E13" s="35"/>
      <c r="F13" s="2"/>
      <c r="G13" s="40"/>
      <c r="H13" s="17"/>
      <c r="I13" s="2"/>
    </row>
    <row r="14" spans="1:10" ht="16.5" thickBot="1" x14ac:dyDescent="0.3">
      <c r="A14" s="25" t="s">
        <v>35</v>
      </c>
      <c r="B14" s="40"/>
      <c r="C14" s="30">
        <f>SUM(C12:C13)</f>
        <v>0</v>
      </c>
      <c r="D14" s="16"/>
      <c r="E14" s="37"/>
      <c r="F14" s="25" t="s">
        <v>35</v>
      </c>
      <c r="G14" s="40"/>
      <c r="H14" s="30">
        <f>SUM(H12:H13)</f>
        <v>0</v>
      </c>
      <c r="I14" s="2"/>
    </row>
    <row r="15" spans="1:10" ht="16.5" thickTop="1" x14ac:dyDescent="0.25">
      <c r="A15" s="13"/>
      <c r="B15" s="40"/>
      <c r="C15" s="17"/>
      <c r="D15" s="17"/>
      <c r="E15" s="35"/>
      <c r="F15" s="2"/>
      <c r="G15" s="40"/>
      <c r="H15" s="17"/>
      <c r="I15" s="2"/>
    </row>
    <row r="16" spans="1:10" ht="17.25" x14ac:dyDescent="0.35">
      <c r="A16" s="28" t="s">
        <v>26</v>
      </c>
      <c r="B16" s="26" t="s">
        <v>23</v>
      </c>
      <c r="C16" s="24" t="s">
        <v>1</v>
      </c>
      <c r="D16" s="24"/>
      <c r="E16" s="32"/>
      <c r="F16" s="5" t="s">
        <v>40</v>
      </c>
      <c r="G16" s="26" t="s">
        <v>23</v>
      </c>
      <c r="H16" s="24" t="s">
        <v>1</v>
      </c>
      <c r="I16" s="2"/>
      <c r="J16" s="2"/>
    </row>
    <row r="17" spans="1:10" ht="15.75" x14ac:dyDescent="0.25">
      <c r="A17" s="2" t="s">
        <v>122</v>
      </c>
      <c r="B17" s="40">
        <v>43297</v>
      </c>
      <c r="C17" s="17">
        <v>46.95</v>
      </c>
      <c r="D17" s="17" t="s">
        <v>268</v>
      </c>
      <c r="E17" s="35"/>
      <c r="F17" s="2"/>
      <c r="G17" s="40"/>
      <c r="H17" s="17"/>
      <c r="I17" s="2"/>
      <c r="J17" s="2"/>
    </row>
    <row r="18" spans="1:10" ht="15.75" x14ac:dyDescent="0.25">
      <c r="A18" s="2"/>
      <c r="B18" s="40"/>
      <c r="C18" s="17"/>
      <c r="D18" s="17"/>
      <c r="E18" s="35"/>
      <c r="F18" s="2"/>
      <c r="G18" s="40"/>
      <c r="H18" s="17"/>
      <c r="I18" s="2"/>
      <c r="J18" s="2"/>
    </row>
    <row r="19" spans="1:10" ht="15.75" x14ac:dyDescent="0.25">
      <c r="A19" s="2" t="s">
        <v>123</v>
      </c>
      <c r="B19" s="40">
        <v>43297</v>
      </c>
      <c r="C19" s="17">
        <v>145</v>
      </c>
      <c r="D19" s="17" t="s">
        <v>254</v>
      </c>
      <c r="E19" s="35"/>
      <c r="F19" s="2"/>
      <c r="G19" s="40"/>
      <c r="H19" s="17"/>
      <c r="I19" s="2"/>
      <c r="J19" s="2"/>
    </row>
    <row r="20" spans="1:10" ht="15.75" x14ac:dyDescent="0.25">
      <c r="A20" s="13"/>
      <c r="B20" s="40"/>
      <c r="C20" s="17"/>
      <c r="D20" s="17"/>
      <c r="E20" s="35"/>
      <c r="F20" s="2"/>
      <c r="G20" s="40"/>
      <c r="H20" s="17"/>
      <c r="I20" s="2"/>
      <c r="J20" s="2"/>
    </row>
    <row r="21" spans="1:10" ht="16.5" thickBot="1" x14ac:dyDescent="0.3">
      <c r="A21" s="42" t="s">
        <v>37</v>
      </c>
      <c r="B21" s="40"/>
      <c r="C21" s="30">
        <f>SUM(C17:C20)</f>
        <v>191.95</v>
      </c>
      <c r="D21" s="16"/>
      <c r="E21" s="37"/>
      <c r="F21" s="47" t="s">
        <v>58</v>
      </c>
      <c r="G21" s="40"/>
      <c r="H21" s="30">
        <f>SUM(H17:H20)</f>
        <v>0</v>
      </c>
      <c r="I21" s="2"/>
      <c r="J21" s="2"/>
    </row>
    <row r="22" spans="1:10" ht="16.5" thickTop="1" x14ac:dyDescent="0.25">
      <c r="A22" s="13"/>
      <c r="B22" s="40"/>
      <c r="C22" s="17"/>
      <c r="D22" s="17"/>
      <c r="E22" s="35"/>
      <c r="F22" s="2"/>
      <c r="G22" s="40"/>
      <c r="H22" s="17"/>
      <c r="I22" s="2"/>
      <c r="J22" s="2"/>
    </row>
    <row r="23" spans="1:10" ht="15.75" x14ac:dyDescent="0.25">
      <c r="A23" s="13"/>
      <c r="B23" s="40"/>
      <c r="C23" s="17"/>
      <c r="D23" s="17"/>
      <c r="E23" s="35"/>
      <c r="F23" s="2"/>
      <c r="G23" s="40"/>
      <c r="H23" s="17"/>
      <c r="I23" s="2"/>
      <c r="J23" s="2"/>
    </row>
    <row r="24" spans="1:10" ht="15.75" x14ac:dyDescent="0.25">
      <c r="A24" s="13"/>
      <c r="B24" s="40"/>
      <c r="C24" s="17"/>
      <c r="D24" s="17"/>
      <c r="E24" s="35"/>
      <c r="F24" s="2"/>
      <c r="G24" s="40"/>
      <c r="H24" s="17"/>
      <c r="I24" s="2"/>
      <c r="J24" s="2"/>
    </row>
    <row r="25" spans="1:10" ht="15.75" x14ac:dyDescent="0.25">
      <c r="A25" s="13"/>
      <c r="B25" s="44"/>
      <c r="C25" s="17"/>
      <c r="D25" s="17"/>
      <c r="E25" s="35"/>
      <c r="F25" s="2"/>
      <c r="G25" s="44"/>
      <c r="H25" s="17"/>
      <c r="I25" s="2"/>
      <c r="J25" s="2"/>
    </row>
    <row r="26" spans="1:10" ht="15.75" x14ac:dyDescent="0.25">
      <c r="A26" s="13"/>
      <c r="B26" s="44"/>
      <c r="C26" s="17"/>
      <c r="D26" s="17"/>
      <c r="E26" s="35"/>
      <c r="F26" s="2"/>
      <c r="G26" s="44"/>
      <c r="H26" s="17"/>
      <c r="I26" s="2"/>
      <c r="J26" s="2"/>
    </row>
    <row r="27" spans="1:10" ht="15.75" x14ac:dyDescent="0.25">
      <c r="A27" s="13"/>
      <c r="B27" s="44"/>
      <c r="C27" s="17"/>
      <c r="D27" s="17"/>
      <c r="E27" s="35"/>
      <c r="F27" s="2"/>
      <c r="G27" s="44"/>
      <c r="H27" s="17"/>
      <c r="I27" s="2"/>
      <c r="J27" s="2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workbookViewId="0"/>
  </sheetViews>
  <sheetFormatPr defaultRowHeight="15" x14ac:dyDescent="0.25"/>
  <cols>
    <col min="1" max="1" width="30.7109375" bestFit="1" customWidth="1"/>
    <col min="3" max="3" width="14.28515625" bestFit="1" customWidth="1"/>
    <col min="5" max="5" width="6.140625" customWidth="1"/>
    <col min="6" max="6" width="26.7109375" customWidth="1"/>
    <col min="8" max="8" width="14.28515625" bestFit="1" customWidth="1"/>
  </cols>
  <sheetData>
    <row r="1" spans="1:10" ht="15.75" x14ac:dyDescent="0.25">
      <c r="A1" s="22" t="s">
        <v>107</v>
      </c>
      <c r="B1" s="2"/>
      <c r="C1" s="4">
        <v>2018</v>
      </c>
      <c r="D1" s="2"/>
      <c r="E1" s="31"/>
      <c r="F1" s="22" t="s">
        <v>27</v>
      </c>
      <c r="G1" s="2"/>
      <c r="H1" s="4">
        <v>2018</v>
      </c>
      <c r="I1" s="2"/>
      <c r="J1" s="2"/>
    </row>
    <row r="2" spans="1:10" ht="17.25" x14ac:dyDescent="0.35">
      <c r="A2" s="13"/>
      <c r="B2" s="23"/>
      <c r="C2" s="24" t="s">
        <v>10</v>
      </c>
      <c r="D2" s="24"/>
      <c r="E2" s="32"/>
      <c r="F2" s="2"/>
      <c r="G2" s="23"/>
      <c r="H2" s="24" t="s">
        <v>10</v>
      </c>
      <c r="I2" s="2"/>
      <c r="J2" s="2"/>
    </row>
    <row r="3" spans="1:10" ht="15.75" x14ac:dyDescent="0.25">
      <c r="A3" s="25" t="s">
        <v>29</v>
      </c>
      <c r="B3" s="26">
        <v>43301</v>
      </c>
      <c r="C3" s="27">
        <f>'Jul 2018'!C9</f>
        <v>26745.460000000003</v>
      </c>
      <c r="D3" s="27"/>
      <c r="E3" s="34"/>
      <c r="F3" s="25" t="s">
        <v>29</v>
      </c>
      <c r="G3" s="26">
        <v>43313</v>
      </c>
      <c r="H3" s="27">
        <f>'Jul 2018'!H9</f>
        <v>5911.5499999999993</v>
      </c>
      <c r="I3" s="2"/>
      <c r="J3" s="2"/>
    </row>
    <row r="4" spans="1:10" ht="15.75" x14ac:dyDescent="0.25">
      <c r="A4" s="25"/>
      <c r="B4" s="26"/>
      <c r="C4" s="45"/>
      <c r="D4" s="17"/>
      <c r="E4" s="35"/>
      <c r="F4" s="25"/>
      <c r="G4" s="26"/>
      <c r="H4" s="46"/>
      <c r="I4" s="2"/>
      <c r="J4" s="2"/>
    </row>
    <row r="5" spans="1:10" ht="15.75" x14ac:dyDescent="0.25">
      <c r="A5" s="25" t="s">
        <v>30</v>
      </c>
      <c r="B5" s="26"/>
      <c r="C5" s="17">
        <f>C16</f>
        <v>3207.0699999999997</v>
      </c>
      <c r="D5" s="17"/>
      <c r="E5" s="35"/>
      <c r="F5" s="25" t="s">
        <v>30</v>
      </c>
      <c r="G5" s="26"/>
      <c r="H5" s="17">
        <f>H16</f>
        <v>0</v>
      </c>
      <c r="I5" s="2"/>
      <c r="J5" s="2"/>
    </row>
    <row r="6" spans="1:10" ht="15.75" x14ac:dyDescent="0.25">
      <c r="A6" s="25"/>
      <c r="B6" s="26"/>
      <c r="C6" s="17"/>
      <c r="D6" s="17"/>
      <c r="E6" s="35"/>
      <c r="F6" s="25"/>
      <c r="G6" s="26"/>
      <c r="H6" s="17"/>
      <c r="I6" s="2"/>
      <c r="J6" s="2"/>
    </row>
    <row r="7" spans="1:10" ht="15.75" x14ac:dyDescent="0.25">
      <c r="A7" s="25" t="s">
        <v>31</v>
      </c>
      <c r="C7" s="9">
        <f>C29</f>
        <v>1845.44</v>
      </c>
      <c r="D7" s="9"/>
      <c r="E7" s="36"/>
      <c r="F7" s="25" t="s">
        <v>31</v>
      </c>
      <c r="H7" s="9">
        <f>H29</f>
        <v>0</v>
      </c>
      <c r="I7" s="2"/>
      <c r="J7" s="2"/>
    </row>
    <row r="8" spans="1:10" ht="15.75" x14ac:dyDescent="0.25">
      <c r="A8" s="25"/>
      <c r="B8" s="26"/>
      <c r="C8" s="17"/>
      <c r="D8" s="17"/>
      <c r="E8" s="35"/>
      <c r="F8" s="25"/>
      <c r="G8" s="26"/>
      <c r="H8" s="17"/>
      <c r="I8" s="2"/>
      <c r="J8" s="2"/>
    </row>
    <row r="9" spans="1:10" ht="16.5" thickBot="1" x14ac:dyDescent="0.3">
      <c r="A9" s="25" t="s">
        <v>32</v>
      </c>
      <c r="B9" s="26">
        <v>43329</v>
      </c>
      <c r="C9" s="63">
        <f>C3+C5-C7</f>
        <v>28107.090000000004</v>
      </c>
      <c r="D9" s="16"/>
      <c r="E9" s="37"/>
      <c r="F9" s="25" t="s">
        <v>32</v>
      </c>
      <c r="G9" s="26">
        <v>43343</v>
      </c>
      <c r="H9" s="63">
        <f>H3+H5-H7</f>
        <v>5911.5499999999993</v>
      </c>
      <c r="I9" s="2"/>
      <c r="J9" s="2"/>
    </row>
    <row r="10" spans="1:10" ht="16.5" thickTop="1" x14ac:dyDescent="0.25">
      <c r="A10" s="25"/>
      <c r="B10" s="26"/>
      <c r="C10" s="17"/>
      <c r="D10" s="17"/>
      <c r="E10" s="35"/>
      <c r="F10" s="25"/>
      <c r="G10" s="26"/>
      <c r="H10" s="17"/>
      <c r="I10" s="2"/>
      <c r="J10" s="2"/>
    </row>
    <row r="11" spans="1:10" ht="17.25" x14ac:dyDescent="0.35">
      <c r="A11" s="28" t="s">
        <v>22</v>
      </c>
      <c r="B11" s="26" t="s">
        <v>23</v>
      </c>
      <c r="C11" s="24" t="s">
        <v>1</v>
      </c>
      <c r="D11" s="24"/>
      <c r="E11" s="32"/>
      <c r="F11" s="5" t="s">
        <v>33</v>
      </c>
      <c r="G11" s="26" t="s">
        <v>23</v>
      </c>
      <c r="H11" s="24" t="s">
        <v>1</v>
      </c>
      <c r="I11" s="2"/>
      <c r="J11" s="2"/>
    </row>
    <row r="12" spans="1:10" ht="15.75" x14ac:dyDescent="0.25">
      <c r="A12" s="2" t="s">
        <v>24</v>
      </c>
      <c r="B12" s="40">
        <v>43301</v>
      </c>
      <c r="C12" s="17">
        <v>1630.15</v>
      </c>
      <c r="D12" s="17" t="s">
        <v>260</v>
      </c>
      <c r="E12" s="35"/>
      <c r="F12" s="39"/>
      <c r="G12" s="40"/>
      <c r="H12" s="17"/>
      <c r="I12" s="2"/>
      <c r="J12" s="2"/>
    </row>
    <row r="13" spans="1:10" ht="15.75" x14ac:dyDescent="0.25">
      <c r="A13" s="29" t="s">
        <v>25</v>
      </c>
      <c r="B13" s="40">
        <v>43311</v>
      </c>
      <c r="C13" s="17">
        <v>14.32</v>
      </c>
      <c r="D13" s="17" t="s">
        <v>261</v>
      </c>
      <c r="E13" s="35"/>
      <c r="F13" s="39"/>
      <c r="G13" s="40"/>
      <c r="H13" s="17"/>
      <c r="I13" s="2"/>
      <c r="J13" s="2"/>
    </row>
    <row r="14" spans="1:10" ht="15.75" x14ac:dyDescent="0.25">
      <c r="A14" s="2" t="s">
        <v>24</v>
      </c>
      <c r="B14" s="40">
        <v>43329</v>
      </c>
      <c r="C14" s="17">
        <v>1562.6</v>
      </c>
      <c r="D14" s="17" t="s">
        <v>260</v>
      </c>
      <c r="E14" s="35"/>
      <c r="F14" s="2"/>
      <c r="G14" s="40"/>
      <c r="H14" s="17"/>
      <c r="I14" s="2"/>
      <c r="J14" s="2"/>
    </row>
    <row r="15" spans="1:10" ht="15.75" x14ac:dyDescent="0.25">
      <c r="A15" s="13"/>
      <c r="B15" s="40"/>
      <c r="C15" s="17"/>
      <c r="D15" s="17"/>
      <c r="E15" s="35"/>
      <c r="F15" s="2"/>
      <c r="G15" s="40"/>
      <c r="H15" s="17"/>
      <c r="I15" s="2"/>
    </row>
    <row r="16" spans="1:10" ht="16.5" thickBot="1" x14ac:dyDescent="0.3">
      <c r="A16" s="25" t="s">
        <v>35</v>
      </c>
      <c r="B16" s="40"/>
      <c r="C16" s="30">
        <f>SUM(C12:C15)</f>
        <v>3207.0699999999997</v>
      </c>
      <c r="D16" s="16"/>
      <c r="E16" s="37"/>
      <c r="F16" s="25" t="s">
        <v>35</v>
      </c>
      <c r="G16" s="40"/>
      <c r="H16" s="30">
        <f>SUM(H12:H15)</f>
        <v>0</v>
      </c>
      <c r="I16" s="2"/>
    </row>
    <row r="17" spans="1:10" ht="16.5" thickTop="1" x14ac:dyDescent="0.25">
      <c r="A17" s="13"/>
      <c r="B17" s="40"/>
      <c r="C17" s="17"/>
      <c r="D17" s="17"/>
      <c r="E17" s="35"/>
      <c r="F17" s="2"/>
      <c r="G17" s="40"/>
      <c r="H17" s="17"/>
      <c r="I17" s="2"/>
    </row>
    <row r="18" spans="1:10" ht="17.25" x14ac:dyDescent="0.35">
      <c r="A18" s="28" t="s">
        <v>26</v>
      </c>
      <c r="B18" s="26" t="s">
        <v>23</v>
      </c>
      <c r="C18" s="24" t="s">
        <v>1</v>
      </c>
      <c r="D18" s="24"/>
      <c r="E18" s="32"/>
      <c r="F18" s="5" t="s">
        <v>40</v>
      </c>
      <c r="G18" s="26" t="s">
        <v>23</v>
      </c>
      <c r="H18" s="24" t="s">
        <v>1</v>
      </c>
      <c r="I18" s="2"/>
      <c r="J18" s="2"/>
    </row>
    <row r="19" spans="1:10" ht="15.75" x14ac:dyDescent="0.25">
      <c r="A19" s="2" t="s">
        <v>124</v>
      </c>
      <c r="B19" s="40">
        <v>43313</v>
      </c>
      <c r="C19" s="17">
        <v>741</v>
      </c>
      <c r="D19" s="17" t="s">
        <v>264</v>
      </c>
      <c r="E19" s="35"/>
      <c r="F19" s="2"/>
      <c r="G19" s="40"/>
      <c r="H19" s="17"/>
      <c r="I19" s="2"/>
      <c r="J19" s="2"/>
    </row>
    <row r="20" spans="1:10" ht="15.75" x14ac:dyDescent="0.25">
      <c r="A20" s="2" t="s">
        <v>125</v>
      </c>
      <c r="B20" s="40">
        <v>43319</v>
      </c>
      <c r="C20" s="17">
        <v>16</v>
      </c>
      <c r="D20" s="17" t="s">
        <v>269</v>
      </c>
      <c r="E20" s="35"/>
      <c r="F20" s="2"/>
      <c r="G20" s="40"/>
      <c r="H20" s="17"/>
      <c r="I20" s="2"/>
      <c r="J20" s="2"/>
    </row>
    <row r="21" spans="1:10" ht="15.75" x14ac:dyDescent="0.25">
      <c r="A21" s="2" t="s">
        <v>126</v>
      </c>
      <c r="B21" s="40">
        <v>43318</v>
      </c>
      <c r="C21" s="17">
        <v>9</v>
      </c>
      <c r="D21" s="17" t="s">
        <v>269</v>
      </c>
      <c r="E21" s="35"/>
      <c r="F21" s="2"/>
      <c r="G21" s="40"/>
      <c r="H21" s="17"/>
      <c r="I21" s="2"/>
      <c r="J21" s="2"/>
    </row>
    <row r="22" spans="1:10" ht="15.75" x14ac:dyDescent="0.25">
      <c r="A22" s="2" t="s">
        <v>127</v>
      </c>
      <c r="B22" s="40">
        <v>43318</v>
      </c>
      <c r="C22" s="17">
        <v>144.96</v>
      </c>
      <c r="D22" s="17" t="s">
        <v>270</v>
      </c>
      <c r="E22" s="35"/>
      <c r="F22" s="2"/>
      <c r="G22" s="40"/>
      <c r="H22" s="17"/>
      <c r="I22" s="2"/>
      <c r="J22" s="2"/>
    </row>
    <row r="23" spans="1:10" ht="15.75" x14ac:dyDescent="0.25">
      <c r="A23" s="2" t="s">
        <v>128</v>
      </c>
      <c r="B23" s="40">
        <v>43319</v>
      </c>
      <c r="C23" s="17">
        <v>17.48</v>
      </c>
      <c r="D23" s="17" t="s">
        <v>266</v>
      </c>
      <c r="E23" s="35"/>
      <c r="F23" s="2"/>
      <c r="G23" s="40"/>
      <c r="H23" s="17"/>
      <c r="I23" s="2"/>
      <c r="J23" s="2"/>
    </row>
    <row r="24" spans="1:10" ht="15.75" x14ac:dyDescent="0.25">
      <c r="A24" s="2" t="s">
        <v>129</v>
      </c>
      <c r="B24" s="40">
        <v>43227</v>
      </c>
      <c r="C24" s="17">
        <v>28</v>
      </c>
      <c r="D24" s="17" t="s">
        <v>268</v>
      </c>
      <c r="E24" s="35"/>
      <c r="F24" s="2"/>
      <c r="G24" s="40"/>
      <c r="H24" s="17"/>
      <c r="I24" s="2"/>
      <c r="J24" s="2"/>
    </row>
    <row r="25" spans="1:10" ht="15.75" x14ac:dyDescent="0.25">
      <c r="A25" s="13" t="s">
        <v>130</v>
      </c>
      <c r="B25" s="40">
        <v>43322</v>
      </c>
      <c r="C25" s="17">
        <v>744</v>
      </c>
      <c r="D25" s="17" t="s">
        <v>264</v>
      </c>
      <c r="E25" s="35"/>
      <c r="F25" s="2"/>
      <c r="G25" s="40"/>
      <c r="H25" s="17"/>
      <c r="I25" s="2"/>
      <c r="J25" s="2"/>
    </row>
    <row r="26" spans="1:10" ht="15.75" x14ac:dyDescent="0.25">
      <c r="A26" s="13"/>
      <c r="B26" s="40"/>
      <c r="C26" s="17"/>
      <c r="D26" s="17"/>
      <c r="E26" s="35"/>
      <c r="F26" s="2"/>
      <c r="G26" s="40"/>
      <c r="H26" s="17"/>
      <c r="I26" s="2"/>
      <c r="J26" s="2"/>
    </row>
    <row r="27" spans="1:10" ht="15.75" x14ac:dyDescent="0.25">
      <c r="A27" s="13" t="s">
        <v>36</v>
      </c>
      <c r="B27" s="40">
        <v>43327</v>
      </c>
      <c r="C27" s="17">
        <v>145</v>
      </c>
      <c r="D27" s="17"/>
      <c r="E27" s="35"/>
      <c r="F27" s="2"/>
      <c r="G27" s="40"/>
      <c r="H27" s="17"/>
      <c r="I27" s="2"/>
      <c r="J27" s="2"/>
    </row>
    <row r="28" spans="1:10" ht="15.75" x14ac:dyDescent="0.25">
      <c r="A28" s="13"/>
      <c r="B28" s="40"/>
      <c r="C28" s="17"/>
      <c r="D28" s="17"/>
      <c r="E28" s="35"/>
      <c r="F28" s="2"/>
      <c r="G28" s="40"/>
      <c r="H28" s="17"/>
      <c r="I28" s="2"/>
      <c r="J28" s="2"/>
    </row>
    <row r="29" spans="1:10" ht="16.5" thickBot="1" x14ac:dyDescent="0.3">
      <c r="A29" s="42" t="s">
        <v>37</v>
      </c>
      <c r="B29" s="40"/>
      <c r="C29" s="30">
        <f>SUM(C19:C28)</f>
        <v>1845.44</v>
      </c>
      <c r="D29" s="16"/>
      <c r="E29" s="37"/>
      <c r="F29" s="47" t="s">
        <v>58</v>
      </c>
      <c r="G29" s="40"/>
      <c r="H29" s="30">
        <f>SUM(H19:H28)</f>
        <v>0</v>
      </c>
      <c r="I29" s="2"/>
      <c r="J29" s="2"/>
    </row>
    <row r="30" spans="1:10" ht="16.5" thickTop="1" x14ac:dyDescent="0.25">
      <c r="A30" s="13"/>
      <c r="B30" s="40"/>
      <c r="C30" s="17"/>
      <c r="D30" s="17"/>
      <c r="E30" s="35"/>
      <c r="F30" s="2"/>
      <c r="G30" s="40"/>
      <c r="H30" s="17"/>
      <c r="I30" s="2"/>
      <c r="J30" s="2"/>
    </row>
    <row r="31" spans="1:10" ht="15.75" x14ac:dyDescent="0.25">
      <c r="A31" s="13"/>
      <c r="B31" s="40"/>
      <c r="C31" s="17"/>
      <c r="D31" s="17"/>
      <c r="E31" s="35"/>
      <c r="F31" s="2"/>
      <c r="G31" s="40"/>
      <c r="H31" s="17"/>
      <c r="I31" s="2"/>
      <c r="J31" s="2"/>
    </row>
    <row r="32" spans="1:10" ht="15.75" x14ac:dyDescent="0.25">
      <c r="A32" s="13"/>
      <c r="B32" s="40"/>
      <c r="C32" s="17"/>
      <c r="D32" s="17"/>
      <c r="E32" s="35"/>
      <c r="F32" s="2"/>
      <c r="G32" s="40"/>
      <c r="H32" s="17"/>
      <c r="I32" s="2"/>
      <c r="J32" s="2"/>
    </row>
    <row r="33" spans="1:10" ht="15.75" x14ac:dyDescent="0.25">
      <c r="A33" s="13"/>
      <c r="B33" s="44"/>
      <c r="C33" s="17"/>
      <c r="D33" s="17"/>
      <c r="E33" s="35"/>
      <c r="F33" s="2"/>
      <c r="G33" s="44"/>
      <c r="H33" s="17"/>
      <c r="I33" s="2"/>
      <c r="J33" s="2"/>
    </row>
    <row r="34" spans="1:10" ht="15.75" x14ac:dyDescent="0.25">
      <c r="A34" s="13"/>
      <c r="B34" s="44"/>
      <c r="C34" s="17"/>
      <c r="D34" s="17"/>
      <c r="E34" s="35"/>
      <c r="F34" s="2"/>
      <c r="G34" s="44"/>
      <c r="H34" s="17"/>
      <c r="I34" s="2"/>
      <c r="J34" s="2"/>
    </row>
    <row r="35" spans="1:10" ht="15.75" x14ac:dyDescent="0.25">
      <c r="A35" s="13"/>
      <c r="B35" s="44"/>
      <c r="C35" s="17"/>
      <c r="D35" s="17"/>
      <c r="E35" s="35"/>
      <c r="F35" s="2"/>
      <c r="G35" s="44"/>
      <c r="H35" s="17"/>
      <c r="I35" s="2"/>
      <c r="J35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2</vt:i4>
      </vt:variant>
    </vt:vector>
  </HeadingPairs>
  <TitlesOfParts>
    <vt:vector size="19" baseType="lpstr">
      <vt:lpstr>FY 2018-19 State Fin Pos</vt:lpstr>
      <vt:lpstr>2019 Income-Expense </vt:lpstr>
      <vt:lpstr>FY2019 Summary</vt:lpstr>
      <vt:lpstr>Apr 2019</vt:lpstr>
      <vt:lpstr>Apr 2018</vt:lpstr>
      <vt:lpstr>May 2018</vt:lpstr>
      <vt:lpstr>Jun 2018</vt:lpstr>
      <vt:lpstr>Jul 2018</vt:lpstr>
      <vt:lpstr>Aug 2018</vt:lpstr>
      <vt:lpstr>Sep 2018</vt:lpstr>
      <vt:lpstr>Oct 2018</vt:lpstr>
      <vt:lpstr>Nov 2018</vt:lpstr>
      <vt:lpstr>Dec 2018</vt:lpstr>
      <vt:lpstr>Jan 2019</vt:lpstr>
      <vt:lpstr>Feb 2019</vt:lpstr>
      <vt:lpstr>March 2019</vt:lpstr>
      <vt:lpstr>Glaam FY 2018-19</vt:lpstr>
      <vt:lpstr>'2019 Income-Expense '!Print_Area</vt:lpstr>
      <vt:lpstr>'FY 2018-19 State Fin Pos'!Print_Area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jon-dell</cp:lastModifiedBy>
  <cp:lastPrinted>2022-12-09T01:04:57Z</cp:lastPrinted>
  <dcterms:created xsi:type="dcterms:W3CDTF">2022-06-22T03:23:43Z</dcterms:created>
  <dcterms:modified xsi:type="dcterms:W3CDTF">2023-01-07T02:23:21Z</dcterms:modified>
</cp:coreProperties>
</file>